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https://govmt-my.sharepoint.com/personal/maria-dolores_c_baldacchino_gov_mt/Documents/Desktop/"/>
    </mc:Choice>
  </mc:AlternateContent>
  <xr:revisionPtr revIDLastSave="0" documentId="8_{280E01CF-C87F-4D33-BE6B-B1BE5B547BCE}" xr6:coauthVersionLast="47" xr6:coauthVersionMax="47" xr10:uidLastSave="{00000000-0000-0000-0000-000000000000}"/>
  <bookViews>
    <workbookView xWindow="-120" yWindow="-120" windowWidth="19440" windowHeight="11160" tabRatio="702" firstSheet="1" activeTab="1" xr2:uid="{00000000-000D-0000-FFFF-FFFF00000000}"/>
  </bookViews>
  <sheets>
    <sheet name="Cover &amp; Table of Contents" sheetId="5" r:id="rId1"/>
    <sheet name="Overview" sheetId="4" r:id="rId2"/>
    <sheet name="Details" sheetId="1" r:id="rId3"/>
    <sheet name="Depreciation Shedule" sheetId="2" r:id="rId4"/>
  </sheets>
  <definedNames>
    <definedName name="_xlnm.Print_Area" localSheetId="0">'Cover &amp; Table of Contents'!$A$1:$D$43</definedName>
    <definedName name="_xlnm.Print_Area" localSheetId="3">'Depreciation Shedule'!$A$1:$P$28</definedName>
    <definedName name="_xlnm.Print_Area" localSheetId="2">Details!$A$1:$N$331</definedName>
    <definedName name="_xlnm.Print_Area" localSheetId="1">Overview!$A:$F</definedName>
    <definedName name="_xlnm.Print_Titles" localSheetId="2">Details!$1:$2</definedName>
    <definedName name="_xlnm.Print_Titles" localSheetId="1">Overview!$1:$2</definedName>
    <definedName name="RefYear" localSheetId="0">'Cover &amp; Table of Contents'!$B$12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79" i="1" l="1"/>
  <c r="G275" i="1"/>
  <c r="G221" i="1"/>
  <c r="L24" i="2"/>
  <c r="G226" i="1"/>
  <c r="G225" i="1"/>
  <c r="G224" i="1"/>
  <c r="G228" i="1"/>
  <c r="G230" i="1" l="1"/>
  <c r="G173" i="1"/>
  <c r="G161" i="1"/>
  <c r="G301" i="1"/>
  <c r="K12" i="2"/>
  <c r="N72" i="1" l="1"/>
  <c r="J9" i="1" l="1"/>
  <c r="N9" i="1" s="1"/>
  <c r="D12" i="2"/>
  <c r="J79" i="1" l="1"/>
  <c r="A17" i="5"/>
  <c r="J127" i="1" l="1"/>
  <c r="J169" i="1" s="1"/>
  <c r="J247" i="1" s="1"/>
  <c r="N79" i="1"/>
  <c r="N127" i="1" s="1"/>
  <c r="N169" i="1" s="1"/>
  <c r="N247" i="1" s="1"/>
  <c r="G284" i="1"/>
  <c r="G51" i="1" s="1"/>
  <c r="C244" i="1" l="1"/>
  <c r="C166" i="1"/>
  <c r="C124" i="1"/>
  <c r="C76" i="1"/>
  <c r="C33" i="1"/>
  <c r="C4" i="1"/>
  <c r="A4" i="4"/>
  <c r="L72" i="1" l="1"/>
  <c r="N63" i="1" l="1"/>
  <c r="N254" i="1" l="1"/>
  <c r="L331" i="1"/>
  <c r="J331" i="1"/>
  <c r="G331" i="1"/>
  <c r="P12" i="2"/>
  <c r="O26" i="2"/>
  <c r="N288" i="1"/>
  <c r="N287" i="1"/>
  <c r="N283" i="1"/>
  <c r="N282" i="1"/>
  <c r="N281" i="1"/>
  <c r="N280" i="1"/>
  <c r="N279" i="1"/>
  <c r="N275" i="1"/>
  <c r="N271" i="1"/>
  <c r="N270" i="1"/>
  <c r="N269" i="1"/>
  <c r="N268" i="1"/>
  <c r="N267" i="1"/>
  <c r="N263" i="1"/>
  <c r="N262" i="1"/>
  <c r="N261" i="1"/>
  <c r="N255" i="1"/>
  <c r="N253" i="1"/>
  <c r="N252" i="1"/>
  <c r="G264" i="1"/>
  <c r="N239" i="1" l="1"/>
  <c r="N238" i="1"/>
  <c r="N234" i="1"/>
  <c r="N233" i="1"/>
  <c r="N232" i="1"/>
  <c r="N231" i="1"/>
  <c r="N230" i="1"/>
  <c r="N229" i="1"/>
  <c r="N228" i="1"/>
  <c r="N227" i="1"/>
  <c r="N226" i="1"/>
  <c r="N225" i="1"/>
  <c r="N224" i="1"/>
  <c r="N223" i="1"/>
  <c r="N222" i="1"/>
  <c r="N221" i="1"/>
  <c r="N217" i="1"/>
  <c r="N216" i="1"/>
  <c r="N215" i="1"/>
  <c r="N214" i="1"/>
  <c r="N213" i="1"/>
  <c r="N212" i="1"/>
  <c r="N211" i="1"/>
  <c r="N210" i="1"/>
  <c r="N209" i="1"/>
  <c r="N208" i="1"/>
  <c r="N207" i="1"/>
  <c r="N206" i="1"/>
  <c r="N205" i="1"/>
  <c r="N204" i="1"/>
  <c r="N203" i="1"/>
  <c r="N202" i="1"/>
  <c r="N201" i="1"/>
  <c r="N200" i="1"/>
  <c r="N199" i="1"/>
  <c r="N198" i="1"/>
  <c r="N197" i="1"/>
  <c r="N196" i="1"/>
  <c r="N195" i="1"/>
  <c r="N194" i="1"/>
  <c r="N193" i="1"/>
  <c r="N192" i="1"/>
  <c r="N191" i="1"/>
  <c r="N190" i="1"/>
  <c r="N189" i="1"/>
  <c r="N188" i="1"/>
  <c r="N187" i="1"/>
  <c r="N186" i="1"/>
  <c r="N178" i="1"/>
  <c r="N177" i="1"/>
  <c r="N176" i="1"/>
  <c r="N175" i="1"/>
  <c r="N174" i="1"/>
  <c r="N173" i="1"/>
  <c r="N172" i="1"/>
  <c r="N161" i="1"/>
  <c r="N160" i="1"/>
  <c r="N159" i="1"/>
  <c r="N158" i="1"/>
  <c r="N157" i="1"/>
  <c r="N156" i="1"/>
  <c r="N155" i="1"/>
  <c r="N154" i="1"/>
  <c r="N151" i="1"/>
  <c r="N150" i="1"/>
  <c r="N146" i="1"/>
  <c r="N145" i="1"/>
  <c r="N141" i="1"/>
  <c r="N140" i="1"/>
  <c r="N136" i="1"/>
  <c r="N135" i="1"/>
  <c r="N134" i="1"/>
  <c r="N121" i="1"/>
  <c r="N117" i="1"/>
  <c r="N116" i="1"/>
  <c r="N115" i="1"/>
  <c r="N114" i="1"/>
  <c r="N110" i="1"/>
  <c r="N109" i="1"/>
  <c r="N108" i="1"/>
  <c r="N107" i="1"/>
  <c r="N106" i="1"/>
  <c r="N101" i="1"/>
  <c r="N100" i="1"/>
  <c r="N98" i="1"/>
  <c r="N97" i="1"/>
  <c r="N96" i="1"/>
  <c r="N95" i="1"/>
  <c r="N94" i="1"/>
  <c r="N92" i="1"/>
  <c r="N91" i="1"/>
  <c r="N90" i="1"/>
  <c r="N89" i="1"/>
  <c r="N88" i="1"/>
  <c r="L111" i="1"/>
  <c r="J111" i="1"/>
  <c r="G111" i="1"/>
  <c r="N218" i="1" l="1"/>
  <c r="N111" i="1"/>
  <c r="N41" i="1" l="1"/>
  <c r="N1" i="1" l="1"/>
  <c r="N35" i="1"/>
  <c r="N36" i="1"/>
  <c r="N118" i="1"/>
  <c r="N137" i="1"/>
  <c r="N14" i="1" s="1"/>
  <c r="N142" i="1"/>
  <c r="N15" i="1" s="1"/>
  <c r="N147" i="1"/>
  <c r="N16" i="1" s="1"/>
  <c r="N152" i="1"/>
  <c r="N17" i="1" s="1"/>
  <c r="N162" i="1"/>
  <c r="N18" i="1" s="1"/>
  <c r="N179" i="1"/>
  <c r="N23" i="1" s="1"/>
  <c r="N235" i="1"/>
  <c r="N25" i="1" s="1"/>
  <c r="N240" i="1"/>
  <c r="N26" i="1" s="1"/>
  <c r="N264" i="1"/>
  <c r="N272" i="1"/>
  <c r="N276" i="1"/>
  <c r="N284" i="1"/>
  <c r="N51" i="1" s="1"/>
  <c r="N289" i="1"/>
  <c r="L314" i="1"/>
  <c r="L303" i="1"/>
  <c r="L289" i="1"/>
  <c r="L58" i="1" s="1"/>
  <c r="L284" i="1"/>
  <c r="L51" i="1" s="1"/>
  <c r="L276" i="1"/>
  <c r="L46" i="1" s="1"/>
  <c r="L272" i="1"/>
  <c r="L45" i="1" s="1"/>
  <c r="L264" i="1"/>
  <c r="L44" i="1" s="1"/>
  <c r="L256" i="1"/>
  <c r="L240" i="1"/>
  <c r="L26" i="1" s="1"/>
  <c r="L235" i="1"/>
  <c r="L25" i="1" s="1"/>
  <c r="L218" i="1"/>
  <c r="L24" i="1" s="1"/>
  <c r="L179" i="1"/>
  <c r="L23" i="1" s="1"/>
  <c r="L162" i="1"/>
  <c r="L18" i="1" s="1"/>
  <c r="L152" i="1"/>
  <c r="L17" i="1" s="1"/>
  <c r="L147" i="1"/>
  <c r="L16" i="1" s="1"/>
  <c r="L142" i="1"/>
  <c r="L15" i="1" s="1"/>
  <c r="L137" i="1"/>
  <c r="L118" i="1"/>
  <c r="L36" i="1"/>
  <c r="L35" i="1"/>
  <c r="J314" i="1"/>
  <c r="J303" i="1"/>
  <c r="J289" i="1"/>
  <c r="J58" i="1" s="1"/>
  <c r="J284" i="1"/>
  <c r="J51" i="1" s="1"/>
  <c r="J276" i="1"/>
  <c r="J46" i="1" s="1"/>
  <c r="J272" i="1"/>
  <c r="J45" i="1" s="1"/>
  <c r="J264" i="1"/>
  <c r="J44" i="1" s="1"/>
  <c r="J240" i="1"/>
  <c r="J26" i="1" s="1"/>
  <c r="J235" i="1"/>
  <c r="J25" i="1" s="1"/>
  <c r="J218" i="1"/>
  <c r="J24" i="1" s="1"/>
  <c r="J179" i="1"/>
  <c r="J23" i="1" s="1"/>
  <c r="J162" i="1"/>
  <c r="J18" i="1" s="1"/>
  <c r="J152" i="1"/>
  <c r="J17" i="1" s="1"/>
  <c r="J147" i="1"/>
  <c r="J16" i="1" s="1"/>
  <c r="J142" i="1"/>
  <c r="J15" i="1" s="1"/>
  <c r="J137" i="1"/>
  <c r="J118" i="1"/>
  <c r="J36" i="1"/>
  <c r="J35" i="1"/>
  <c r="N46" i="1" l="1"/>
  <c r="J256" i="1"/>
  <c r="J27" i="1" s="1"/>
  <c r="J28" i="1" s="1"/>
  <c r="N87" i="1"/>
  <c r="N58" i="1"/>
  <c r="N45" i="1"/>
  <c r="N44" i="1"/>
  <c r="L87" i="1"/>
  <c r="J54" i="1"/>
  <c r="J164" i="1"/>
  <c r="J48" i="1"/>
  <c r="L54" i="1"/>
  <c r="L70" i="1" s="1"/>
  <c r="J87" i="1"/>
  <c r="L164" i="1"/>
  <c r="L48" i="1"/>
  <c r="N19" i="1"/>
  <c r="N164" i="1"/>
  <c r="N24" i="1"/>
  <c r="L258" i="1"/>
  <c r="L27" i="1"/>
  <c r="L28" i="1" s="1"/>
  <c r="L14" i="1"/>
  <c r="L19" i="1" s="1"/>
  <c r="J14" i="1"/>
  <c r="J19" i="1" s="1"/>
  <c r="G36" i="1"/>
  <c r="G35" i="1"/>
  <c r="J258" i="1" l="1"/>
  <c r="N256" i="1"/>
  <c r="N27" i="1" s="1"/>
  <c r="N28" i="1" s="1"/>
  <c r="N30" i="1" s="1"/>
  <c r="N84" i="1" s="1"/>
  <c r="J56" i="1"/>
  <c r="J60" i="1" s="1"/>
  <c r="L56" i="1"/>
  <c r="L60" i="1" s="1"/>
  <c r="L69" i="1"/>
  <c r="L71" i="1" s="1"/>
  <c r="J70" i="1"/>
  <c r="N54" i="1"/>
  <c r="N70" i="1" s="1"/>
  <c r="J69" i="1"/>
  <c r="N48" i="1"/>
  <c r="N69" i="1" s="1"/>
  <c r="J30" i="1"/>
  <c r="J84" i="1" s="1"/>
  <c r="J99" i="1" s="1"/>
  <c r="J102" i="1" s="1"/>
  <c r="J120" i="1" s="1"/>
  <c r="J122" i="1" s="1"/>
  <c r="L30" i="1"/>
  <c r="L84" i="1" s="1"/>
  <c r="N71" i="1" l="1"/>
  <c r="N74" i="1" s="1"/>
  <c r="N258" i="1"/>
  <c r="N60" i="1"/>
  <c r="N56" i="1"/>
  <c r="N99" i="1"/>
  <c r="N102" i="1" s="1"/>
  <c r="N120" i="1" s="1"/>
  <c r="N122" i="1" s="1"/>
  <c r="L99" i="1"/>
  <c r="L102" i="1" s="1"/>
  <c r="L120" i="1" s="1"/>
  <c r="L122" i="1" s="1"/>
  <c r="J71" i="1"/>
  <c r="J74" i="1" s="1"/>
  <c r="B15" i="2" l="1"/>
  <c r="B20" i="2" s="1"/>
  <c r="B26" i="2" s="1"/>
  <c r="G44" i="1"/>
  <c r="G272" i="1"/>
  <c r="G45" i="1" s="1"/>
  <c r="G276" i="1"/>
  <c r="G46" i="1" s="1"/>
  <c r="G289" i="1"/>
  <c r="G58" i="1" s="1"/>
  <c r="G179" i="1"/>
  <c r="G23" i="1" s="1"/>
  <c r="P24" i="2"/>
  <c r="P25" i="2"/>
  <c r="G218" i="1"/>
  <c r="G24" i="1" s="1"/>
  <c r="G235" i="1"/>
  <c r="G25" i="1" s="1"/>
  <c r="G240" i="1"/>
  <c r="G26" i="1" s="1"/>
  <c r="G137" i="1"/>
  <c r="G14" i="1" s="1"/>
  <c r="G142" i="1"/>
  <c r="G15" i="1" s="1"/>
  <c r="G147" i="1"/>
  <c r="G16" i="1" s="1"/>
  <c r="G152" i="1"/>
  <c r="G17" i="1" s="1"/>
  <c r="G162" i="1"/>
  <c r="G18" i="1" s="1"/>
  <c r="G118" i="1"/>
  <c r="B44" i="5"/>
  <c r="C6" i="1" s="1"/>
  <c r="G303" i="1"/>
  <c r="P14" i="2"/>
  <c r="P13" i="2"/>
  <c r="P19" i="2"/>
  <c r="P23" i="2"/>
  <c r="D18" i="2"/>
  <c r="A1" i="1"/>
  <c r="G314" i="1"/>
  <c r="A1" i="2"/>
  <c r="A1" i="4"/>
  <c r="G15" i="2"/>
  <c r="G20" i="2"/>
  <c r="G26" i="2"/>
  <c r="H15" i="2"/>
  <c r="I15" i="2"/>
  <c r="J15" i="2"/>
  <c r="K15" i="2"/>
  <c r="L15" i="2"/>
  <c r="M15" i="2"/>
  <c r="N15" i="2"/>
  <c r="O15" i="2"/>
  <c r="H26" i="2"/>
  <c r="I26" i="2"/>
  <c r="J26" i="2"/>
  <c r="K26" i="2"/>
  <c r="L26" i="2"/>
  <c r="M26" i="2"/>
  <c r="N26" i="2"/>
  <c r="H20" i="2"/>
  <c r="I20" i="2"/>
  <c r="J20" i="2"/>
  <c r="K20" i="2"/>
  <c r="L20" i="2"/>
  <c r="M20" i="2"/>
  <c r="N20" i="2"/>
  <c r="G254" i="1" l="1"/>
  <c r="G87" i="1" s="1"/>
  <c r="I28" i="2"/>
  <c r="L28" i="2"/>
  <c r="H28" i="2"/>
  <c r="P15" i="2"/>
  <c r="C28" i="2"/>
  <c r="C254" i="1"/>
  <c r="P26" i="2"/>
  <c r="G28" i="2"/>
  <c r="G54" i="1"/>
  <c r="G70" i="1" s="1"/>
  <c r="D23" i="2"/>
  <c r="K28" i="2"/>
  <c r="N28" i="2"/>
  <c r="J28" i="2"/>
  <c r="M28" i="2"/>
  <c r="P2" i="2"/>
  <c r="F2" i="4"/>
  <c r="N2" i="1" s="1"/>
  <c r="G19" i="1"/>
  <c r="G48" i="1"/>
  <c r="G164" i="1"/>
  <c r="G256" i="1" l="1"/>
  <c r="G27" i="1" s="1"/>
  <c r="G28" i="1" s="1"/>
  <c r="G30" i="1" s="1"/>
  <c r="G56" i="1"/>
  <c r="G69" i="1"/>
  <c r="G71" i="1" s="1"/>
  <c r="G74" i="1" s="1"/>
  <c r="G258" i="1" l="1"/>
  <c r="G84" i="1"/>
  <c r="G99" i="1" s="1"/>
  <c r="G102" i="1" s="1"/>
  <c r="G120" i="1" l="1"/>
  <c r="G122" i="1" s="1"/>
  <c r="O20" i="2"/>
  <c r="O28" i="2" s="1"/>
  <c r="P18" i="2"/>
  <c r="P20" i="2" s="1"/>
  <c r="P28" i="2" s="1"/>
  <c r="G41" i="1" s="1"/>
  <c r="G6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Christopher Galea</author>
  </authors>
  <commentList>
    <comment ref="B2" authorId="0" shapeId="0" xr:uid="{00000000-0006-0000-0000-000001000000}">
      <text>
        <r>
          <rPr>
            <sz val="9"/>
            <color indexed="81"/>
            <rFont val="Tahoma"/>
            <family val="2"/>
          </rPr>
          <t xml:space="preserve">To insert the Council's Logo, copy the logo from another location, double click the white box, from the Menu Bar, go to Edit and paste the image. Point in another cell to exit.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Accounts Officer</author>
  </authors>
  <commentList>
    <comment ref="G173" authorId="0" shapeId="0" xr:uid="{00000000-0006-0000-0200-000001000000}">
      <text>
        <r>
          <rPr>
            <b/>
            <sz val="9"/>
            <color indexed="81"/>
            <rFont val="Tahoma"/>
            <family val="2"/>
          </rPr>
          <t>Accounts Officer:</t>
        </r>
        <r>
          <rPr>
            <sz val="9"/>
            <color indexed="81"/>
            <rFont val="Tahoma"/>
            <family val="2"/>
          </rPr>
          <t xml:space="preserve">
= 16707 Executive Secretary Salary
+ 8801 Employees' Salaries
</t>
        </r>
      </text>
    </comment>
    <comment ref="G221" authorId="0" shapeId="0" xr:uid="{00000000-0006-0000-0200-000002000000}">
      <text>
        <r>
          <rPr>
            <b/>
            <sz val="9"/>
            <color indexed="81"/>
            <rFont val="Tahoma"/>
            <family val="2"/>
          </rPr>
          <t>Accounts Officer:</t>
        </r>
        <r>
          <rPr>
            <sz val="9"/>
            <color indexed="81"/>
            <rFont val="Tahoma"/>
            <family val="2"/>
          </rPr>
          <t xml:space="preserve">
= 930 Telecommunications - Utilities
+ 1069 Water and Electricity - Utilities</t>
        </r>
      </text>
    </comment>
    <comment ref="G225" authorId="0" shapeId="0" xr:uid="{00000000-0006-0000-0200-000003000000}">
      <text>
        <r>
          <rPr>
            <b/>
            <sz val="9"/>
            <color indexed="81"/>
            <rFont val="Tahoma"/>
            <family val="2"/>
          </rPr>
          <t>Accounts Officer:</t>
        </r>
        <r>
          <rPr>
            <sz val="9"/>
            <color indexed="81"/>
            <rFont val="Tahoma"/>
            <family val="2"/>
          </rPr>
          <t xml:space="preserve">
= 339 Other office services - Office Services
+ 43 Postages - Office Services
+ 374 Printing and stationery - Office Services
</t>
        </r>
      </text>
    </comment>
    <comment ref="G228" authorId="0" shapeId="0" xr:uid="{00000000-0006-0000-0200-000004000000}">
      <text>
        <r>
          <rPr>
            <b/>
            <sz val="9"/>
            <color indexed="81"/>
            <rFont val="Tahoma"/>
            <family val="2"/>
          </rPr>
          <t>Accounts Officer:</t>
        </r>
        <r>
          <rPr>
            <sz val="9"/>
            <color indexed="81"/>
            <rFont val="Tahoma"/>
            <family val="2"/>
          </rPr>
          <t xml:space="preserve">
= 6 Documentation - Sundry Minor exp. + 886 Library expenses - Information services in Quarterly
 + 15 Subscriptions - National organisations
</t>
        </r>
      </text>
    </comment>
    <comment ref="G230" authorId="0" shapeId="0" xr:uid="{00000000-0006-0000-0200-000005000000}">
      <text>
        <r>
          <rPr>
            <b/>
            <sz val="9"/>
            <color indexed="81"/>
            <rFont val="Tahoma"/>
            <family val="2"/>
          </rPr>
          <t>Accounts Officer:</t>
        </r>
        <r>
          <rPr>
            <sz val="9"/>
            <color indexed="81"/>
            <rFont val="Tahoma"/>
            <family val="2"/>
          </rPr>
          <t xml:space="preserve">
= 852 Accountancy services - Professional services
+ 1000 Legal and Professional fees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Accounts Officer</author>
  </authors>
  <commentList>
    <comment ref="K12" authorId="0" shapeId="0" xr:uid="{00000000-0006-0000-0300-000001000000}">
      <text>
        <r>
          <rPr>
            <b/>
            <sz val="9"/>
            <color indexed="81"/>
            <rFont val="Tahoma"/>
            <family val="2"/>
          </rPr>
          <t>Accounts Officer:</t>
        </r>
        <r>
          <rPr>
            <sz val="9"/>
            <color indexed="81"/>
            <rFont val="Tahoma"/>
            <family val="2"/>
          </rPr>
          <t xml:space="preserve">
= Urban improvements + trees</t>
        </r>
      </text>
    </comment>
    <comment ref="L24" authorId="0" shapeId="0" xr:uid="{00000000-0006-0000-0300-000002000000}">
      <text>
        <r>
          <rPr>
            <b/>
            <sz val="9"/>
            <color indexed="81"/>
            <rFont val="Tahoma"/>
            <family val="2"/>
          </rPr>
          <t>Accounts Officer:</t>
        </r>
        <r>
          <rPr>
            <sz val="9"/>
            <color indexed="81"/>
            <rFont val="Tahoma"/>
            <family val="2"/>
          </rPr>
          <t xml:space="preserve">
=233 Computer Equipment
+ 82 Office Equipment</t>
        </r>
      </text>
    </comment>
  </commentList>
</comments>
</file>

<file path=xl/sharedStrings.xml><?xml version="1.0" encoding="utf-8"?>
<sst xmlns="http://schemas.openxmlformats.org/spreadsheetml/2006/main" count="521" uniqueCount="385">
  <si>
    <t>Income</t>
  </si>
  <si>
    <t xml:space="preserve"> </t>
  </si>
  <si>
    <t>Investment Income</t>
  </si>
  <si>
    <t>Expenditure</t>
  </si>
  <si>
    <t>DESCRIPTION</t>
  </si>
  <si>
    <t>Non-current Assets</t>
  </si>
  <si>
    <t>Current Assets</t>
  </si>
  <si>
    <t>Inventories</t>
  </si>
  <si>
    <t>Receivables</t>
  </si>
  <si>
    <t>Reserves</t>
  </si>
  <si>
    <t>Current Liabilities</t>
  </si>
  <si>
    <t>Personal Emoluments</t>
  </si>
  <si>
    <t>Local Enforcement Income</t>
  </si>
  <si>
    <t>Bank interest</t>
  </si>
  <si>
    <t>Income raised from Bye-Laws</t>
  </si>
  <si>
    <t>Total</t>
  </si>
  <si>
    <t>Sponsorships</t>
  </si>
  <si>
    <t>Social Security Contributions</t>
  </si>
  <si>
    <t>Operations and Maintenance</t>
  </si>
  <si>
    <t>Rent</t>
  </si>
  <si>
    <t>Travel</t>
  </si>
  <si>
    <t>Transport</t>
  </si>
  <si>
    <t>Information Services</t>
  </si>
  <si>
    <t>Training</t>
  </si>
  <si>
    <t xml:space="preserve">Depreciation </t>
  </si>
  <si>
    <t>Interest on Bank Loan</t>
  </si>
  <si>
    <t>Finance Costs</t>
  </si>
  <si>
    <t>Asset</t>
  </si>
  <si>
    <t>Cost</t>
  </si>
  <si>
    <t>Additions</t>
  </si>
  <si>
    <t>Disposals</t>
  </si>
  <si>
    <t>Released on disposal</t>
  </si>
  <si>
    <t>Grants/ other reimbursements</t>
  </si>
  <si>
    <t>Local Enforcement Expenses</t>
  </si>
  <si>
    <t>Stationery</t>
  </si>
  <si>
    <t>Others</t>
  </si>
  <si>
    <t xml:space="preserve">Payables </t>
  </si>
  <si>
    <t>% of depreciation</t>
  </si>
  <si>
    <t>In terms of section 55 CAP 363</t>
  </si>
  <si>
    <t>Income raised from Bye-Laws (2)</t>
  </si>
  <si>
    <t>Income raised from LES  (3)</t>
  </si>
  <si>
    <t>Investment Income (4)</t>
  </si>
  <si>
    <t>Local Council</t>
  </si>
  <si>
    <t>Table of Contents</t>
  </si>
  <si>
    <t>Depreciation of Property, Plant and Equipment</t>
  </si>
  <si>
    <t>Net Current Assets</t>
  </si>
  <si>
    <t>Mayor's Allowance</t>
  </si>
  <si>
    <t>Bonuses</t>
  </si>
  <si>
    <t>Income Supplements</t>
  </si>
  <si>
    <t>Allowances</t>
  </si>
  <si>
    <t>Overtime</t>
  </si>
  <si>
    <t>Community</t>
  </si>
  <si>
    <t>Hospitality</t>
  </si>
  <si>
    <t>Lease of Equipment</t>
  </si>
  <si>
    <t>Refuse Collection</t>
  </si>
  <si>
    <t>Bulky Refuse Collection</t>
  </si>
  <si>
    <t>Cleaning &amp; Maintenance of Non-Urban Areas</t>
  </si>
  <si>
    <t>Cleaning of Public Conveniences</t>
  </si>
  <si>
    <t>Cleaning of Council Premises</t>
  </si>
  <si>
    <t xml:space="preserve">Cleaning &amp; Maintenance of Parks &amp; Gardens </t>
  </si>
  <si>
    <t>Cleaning &amp; Maintenance of Soft Areas</t>
  </si>
  <si>
    <t>Cleaning &amp; Maintenance of Beaches &amp; CA</t>
  </si>
  <si>
    <t>Cleaning &amp; Maintenance of Country Non-Urban</t>
  </si>
  <si>
    <t>Consultation Fees</t>
  </si>
  <si>
    <t>Professional Services</t>
  </si>
  <si>
    <t>TOTAL</t>
  </si>
  <si>
    <t>Surplus / Deficit</t>
  </si>
  <si>
    <t>Total Current Assets</t>
  </si>
  <si>
    <t>Total Current Liabilities</t>
  </si>
  <si>
    <t>Loss / (Profit) on Disposal of asset</t>
  </si>
  <si>
    <t>Consumables</t>
  </si>
  <si>
    <t>Payables</t>
  </si>
  <si>
    <t>Accruals</t>
  </si>
  <si>
    <t>Deprecition of Property, Plant and Equipment</t>
  </si>
  <si>
    <t>Accumulated Deprecition</t>
  </si>
  <si>
    <t>Executive Secretary</t>
  </si>
  <si>
    <t>Mayor</t>
  </si>
  <si>
    <t>Funds received from Central Government (1)</t>
  </si>
  <si>
    <t>Net Assets</t>
  </si>
  <si>
    <t>Retained Funds</t>
  </si>
  <si>
    <t>In terms of section 58 CAP 363</t>
  </si>
  <si>
    <t>Bins on wheels</t>
  </si>
  <si>
    <t>Insurance</t>
  </si>
  <si>
    <t>Twinning</t>
  </si>
  <si>
    <t>Contract &amp; Project Management</t>
  </si>
  <si>
    <t>Bring in sites</t>
  </si>
  <si>
    <t>EU Projects</t>
  </si>
  <si>
    <t xml:space="preserve">Cash  &amp; Equivalents </t>
  </si>
  <si>
    <t>Receivables from EU</t>
  </si>
  <si>
    <t>Community Services</t>
  </si>
  <si>
    <t>Other Income (5)</t>
  </si>
  <si>
    <t>Personal Emoluments (6)</t>
  </si>
  <si>
    <t>Operations and Maintenance (7)</t>
  </si>
  <si>
    <t>Administration (8)</t>
  </si>
  <si>
    <t>Finance Cost (9)</t>
  </si>
  <si>
    <t>Other Expenditure (10)</t>
  </si>
  <si>
    <t>General Income</t>
  </si>
  <si>
    <t>Inventories (11)</t>
  </si>
  <si>
    <t>Receivables (12)</t>
  </si>
  <si>
    <t>Cash and Cash Equivalents (13)</t>
  </si>
  <si>
    <t>Payables (14)</t>
  </si>
  <si>
    <t>Increase/(Decrease) in allowance for bad debts</t>
  </si>
  <si>
    <t xml:space="preserve">Quarterly Financial Report </t>
  </si>
  <si>
    <t>for the Period</t>
  </si>
  <si>
    <t xml:space="preserve">Statement of Income and Expenditure  </t>
  </si>
  <si>
    <t>Cash flow Statement</t>
  </si>
  <si>
    <t>Quarterly Financial Report</t>
  </si>
  <si>
    <t>6 i)</t>
  </si>
  <si>
    <t>Surplus for the year</t>
  </si>
  <si>
    <t xml:space="preserve">Adjustments for: </t>
  </si>
  <si>
    <t>Depreciation</t>
  </si>
  <si>
    <t>Interest receivable</t>
  </si>
  <si>
    <t>Interest payable</t>
  </si>
  <si>
    <t>(Profit) / Loss on disposal of asset</t>
  </si>
  <si>
    <t>Increase / (Decrease) in payables</t>
  </si>
  <si>
    <t>Decrease / (Increase) in receivables</t>
  </si>
  <si>
    <t>Decrease / (Increase) in inventories</t>
  </si>
  <si>
    <t>Cash generated from operations</t>
  </si>
  <si>
    <t>Interest paid</t>
  </si>
  <si>
    <t>Net cash from operating activities</t>
  </si>
  <si>
    <t>Cash flows from investing activities</t>
  </si>
  <si>
    <t>Interest received</t>
  </si>
  <si>
    <t>Net cash used in investing activities</t>
  </si>
  <si>
    <t>Cash flows from financing activities</t>
  </si>
  <si>
    <t>Proceeds from long-term borrowings</t>
  </si>
  <si>
    <t>Net cash from financing activities</t>
  </si>
  <si>
    <t>Increase / (Decrease) in Allowance for Bad Debts</t>
  </si>
  <si>
    <t>Non-current liabilities (15)</t>
  </si>
  <si>
    <t>Non Current Liabilities</t>
  </si>
  <si>
    <t>Long Term Borrowing</t>
  </si>
  <si>
    <t>€</t>
  </si>
  <si>
    <t>Funds received from Cental Government:</t>
  </si>
  <si>
    <t>Grants received</t>
  </si>
  <si>
    <t>Office Utilities</t>
  </si>
  <si>
    <t>Purchase of property, plant &amp; equipment</t>
  </si>
  <si>
    <t>Net increase/(decrease) in cash &amp; cash equivalents</t>
  </si>
  <si>
    <t>Cash &amp; cash equivalents at beginning of year</t>
  </si>
  <si>
    <t>Cash &amp; cash equivalents at end of Quarter</t>
  </si>
  <si>
    <t>Employees' Salaries &amp; Wages</t>
  </si>
  <si>
    <t>Road &amp; Street Cleaning</t>
  </si>
  <si>
    <t>Office Materials &amp; Supplies</t>
  </si>
  <si>
    <t>National &amp; International Memberships</t>
  </si>
  <si>
    <t xml:space="preserve">Prepayments &amp; Accrued income </t>
  </si>
  <si>
    <t xml:space="preserve">Administration </t>
  </si>
  <si>
    <t>0002-0004</t>
  </si>
  <si>
    <t>0005-0019</t>
  </si>
  <si>
    <t>Other income</t>
  </si>
  <si>
    <t>0021-0025</t>
  </si>
  <si>
    <t>0026-0035</t>
  </si>
  <si>
    <t>0038-0055</t>
  </si>
  <si>
    <t>Income from Permits</t>
  </si>
  <si>
    <t>Contraventions</t>
  </si>
  <si>
    <t>0091-0095</t>
  </si>
  <si>
    <t>0096-0099</t>
  </si>
  <si>
    <t>Income received from Govermnet Securities</t>
  </si>
  <si>
    <t>0056-0065</t>
  </si>
  <si>
    <t>0066-0069</t>
  </si>
  <si>
    <t>Documents &amp; Information</t>
  </si>
  <si>
    <t>0070-0075</t>
  </si>
  <si>
    <t>EU funds</t>
  </si>
  <si>
    <t>0076-0080</t>
  </si>
  <si>
    <t>0081-0089</t>
  </si>
  <si>
    <t>Insurance Claims</t>
  </si>
  <si>
    <t>0100-0109</t>
  </si>
  <si>
    <t>Donations</t>
  </si>
  <si>
    <t>Contributions</t>
  </si>
  <si>
    <t>Repairs &amp; upkeep</t>
  </si>
  <si>
    <t>Street Lightning</t>
  </si>
  <si>
    <t>Bank Charges</t>
  </si>
  <si>
    <t>Penalties</t>
  </si>
  <si>
    <t>Waste Disposal</t>
  </si>
  <si>
    <t>2100-2149</t>
  </si>
  <si>
    <t>2200-2259</t>
  </si>
  <si>
    <t>2300-2399</t>
  </si>
  <si>
    <t>2400-2449</t>
  </si>
  <si>
    <t>3070-3090</t>
  </si>
  <si>
    <t>3100-3139</t>
  </si>
  <si>
    <t>3300-3379</t>
  </si>
  <si>
    <t>3380-3389</t>
  </si>
  <si>
    <t>3390-3394</t>
  </si>
  <si>
    <t>3600-3694</t>
  </si>
  <si>
    <t>3700-3799</t>
  </si>
  <si>
    <t>3800-3899</t>
  </si>
  <si>
    <t>2150-2199</t>
  </si>
  <si>
    <t>2260-2299</t>
  </si>
  <si>
    <t>2450-2499</t>
  </si>
  <si>
    <t>Office Rent</t>
  </si>
  <si>
    <t>2500-2599</t>
  </si>
  <si>
    <t>Office Services</t>
  </si>
  <si>
    <t>2600-2699</t>
  </si>
  <si>
    <t>2700-2799</t>
  </si>
  <si>
    <t>2800-2899</t>
  </si>
  <si>
    <t>2900-2999</t>
  </si>
  <si>
    <t>3410-3199</t>
  </si>
  <si>
    <t>3200-3299</t>
  </si>
  <si>
    <t>Office Hospitality</t>
  </si>
  <si>
    <t>3400-3499</t>
  </si>
  <si>
    <t>Other Expenditure</t>
  </si>
  <si>
    <t>3500-3599</t>
  </si>
  <si>
    <t>8000-8099</t>
  </si>
  <si>
    <t>5201-5249</t>
  </si>
  <si>
    <t>5250-5299</t>
  </si>
  <si>
    <t>0201-0209</t>
  </si>
  <si>
    <t>0210-0219</t>
  </si>
  <si>
    <t>0220-0229</t>
  </si>
  <si>
    <t>5001-5099</t>
  </si>
  <si>
    <t>Bank &amp; Cash Balances</t>
  </si>
  <si>
    <t>Deferred Income</t>
  </si>
  <si>
    <t>Property, Plant and Equipment (17)</t>
  </si>
  <si>
    <t>Annual Budget</t>
  </si>
  <si>
    <t xml:space="preserve">NBV </t>
  </si>
  <si>
    <t>Charge for the period</t>
  </si>
  <si>
    <t>Proceeds from sale of property, plant &amp; equipment</t>
  </si>
  <si>
    <t>As at 1st January</t>
  </si>
  <si>
    <t xml:space="preserve">As at 1st  January </t>
  </si>
  <si>
    <t>Commission from Regional Committees</t>
  </si>
  <si>
    <t>0110-0119</t>
  </si>
  <si>
    <t>0120-0129</t>
  </si>
  <si>
    <t>Public Utilities</t>
  </si>
  <si>
    <t>Public Materials &amp; Supplies</t>
  </si>
  <si>
    <t>Office Cleaning</t>
  </si>
  <si>
    <t>Incidental Expenses</t>
  </si>
  <si>
    <t>LES Receivables</t>
  </si>
  <si>
    <t>As at  end of December 2018</t>
  </si>
  <si>
    <t>As at  end of December 2019</t>
  </si>
  <si>
    <t>As at  end of December 2020</t>
  </si>
  <si>
    <t>As at  end of December 2021</t>
  </si>
  <si>
    <t>1st January till End of March 2018 (Quarter 1)</t>
  </si>
  <si>
    <t>As at end of March 2018</t>
  </si>
  <si>
    <t>1st January till End of June 2018 (Quarter 2)</t>
  </si>
  <si>
    <t>As at end of June 2018</t>
  </si>
  <si>
    <t>1st January till End of September 2018 (Quarter 3)</t>
  </si>
  <si>
    <t>As at end of September 2018</t>
  </si>
  <si>
    <t>1st January till End of December 2018 (Quarter 4)</t>
  </si>
  <si>
    <t>1st January till End of March 2019 (Quarter 1)</t>
  </si>
  <si>
    <t>As at end of March 2019</t>
  </si>
  <si>
    <t>1st January till End of June 2019 (Quarter 2)</t>
  </si>
  <si>
    <t>As at end of June 2019</t>
  </si>
  <si>
    <t>1st January till End of September 2019 (Quarter 3)</t>
  </si>
  <si>
    <t>As at end of September 2019</t>
  </si>
  <si>
    <t>1st January till End of December 2019 (Quarter 4)</t>
  </si>
  <si>
    <t>1st January till End of March 2020 (Quarter 1)</t>
  </si>
  <si>
    <t>As at end of March 2020</t>
  </si>
  <si>
    <t>1st January till End of June 2020 (Quarter 2)</t>
  </si>
  <si>
    <t>As at end of June 2020</t>
  </si>
  <si>
    <t>1st January till End of September 2020 (Quarter 3)</t>
  </si>
  <si>
    <t>As at end of September 2020</t>
  </si>
  <si>
    <t>1st January till End of December 2020 (Quarter 4)</t>
  </si>
  <si>
    <t>1st January till End of March 2021 (Quarter 1)</t>
  </si>
  <si>
    <t>As at end of March 2021</t>
  </si>
  <si>
    <t>1st January till End of June 2021 (Quarter 2)</t>
  </si>
  <si>
    <t>As at end of June 2021</t>
  </si>
  <si>
    <t>1st January till End of September 2021 (Quarter 3)</t>
  </si>
  <si>
    <t>As at end of September 2021</t>
  </si>
  <si>
    <t>1st January till End of December 2021 (Quarter 4)</t>
  </si>
  <si>
    <t>Cash flow from operating activities</t>
  </si>
  <si>
    <t>Increase / (Decrease) in accruals</t>
  </si>
  <si>
    <t>Interest Paid</t>
  </si>
  <si>
    <t>Bank Loan Repayments</t>
  </si>
  <si>
    <t>Financial Situation Indicator</t>
  </si>
  <si>
    <t xml:space="preserve">Current Liabilities </t>
  </si>
  <si>
    <t>Actual for</t>
  </si>
  <si>
    <t>the Period</t>
  </si>
  <si>
    <t>Total Commitments (Recurrent and Capital)</t>
  </si>
  <si>
    <t>Recurrent and Capital</t>
  </si>
  <si>
    <t xml:space="preserve">Long Term Loans </t>
  </si>
  <si>
    <t>Revised Annual Budget</t>
  </si>
  <si>
    <t>Virements for</t>
  </si>
  <si>
    <t>Working Capital</t>
  </si>
  <si>
    <t>1st January till End of March 2022 (Quarter 1)</t>
  </si>
  <si>
    <t>1st January till End of June 2022 (Quarter 2)</t>
  </si>
  <si>
    <t>1st January till End of September 2022 (Quarter 3)</t>
  </si>
  <si>
    <t>1st January till End of December 2022 (Quarter 4)</t>
  </si>
  <si>
    <t>1st January till End of March 2023 (Quarter 1)</t>
  </si>
  <si>
    <t>1st January till End of June 2023 (Quarter 2)</t>
  </si>
  <si>
    <t>1st January till End of September 2023 (Quarter 3)</t>
  </si>
  <si>
    <t>1st January till End of December 2023 (Quarter 4)</t>
  </si>
  <si>
    <t>As at end of March 2022</t>
  </si>
  <si>
    <t>As at end of June 2022</t>
  </si>
  <si>
    <t>As at end of September 2022</t>
  </si>
  <si>
    <t>As at  end of December 2022</t>
  </si>
  <si>
    <t>As at end of March 2023</t>
  </si>
  <si>
    <t>As at end of June 2023</t>
  </si>
  <si>
    <t>As at end of September 2023</t>
  </si>
  <si>
    <t>As at  end of December 2023</t>
  </si>
  <si>
    <t>Statement of Financial Position as at end of March 2018 (Quarter 1)</t>
  </si>
  <si>
    <t>Statement of Financial Position as at end of June 2018 (Quarter 2)</t>
  </si>
  <si>
    <t>Statement of Financial Position as at end of September 2018 (Quarter 3)</t>
  </si>
  <si>
    <t>Statement of Financial Position as at end of December 2018 (Quarter 4)</t>
  </si>
  <si>
    <t>Statement of Financial Position as at end of March 2019 (Quarter 1)</t>
  </si>
  <si>
    <t>Statement of Financial Position as at end of June 2019 (Quarter 2)</t>
  </si>
  <si>
    <t>Statement of Financial Position as at end of September 2019 (Quarter 3)</t>
  </si>
  <si>
    <t>Statement of Financial Position as at end of December 2019 (Quarter 4)</t>
  </si>
  <si>
    <t>Statement of Financial Position as at end of March 2020 (Quarter 1)</t>
  </si>
  <si>
    <t>Statement of Financial Position as at end of June 2020 (Quarter 2)</t>
  </si>
  <si>
    <t>Statement of Financial Position as at end of  September 2020 (Quarter 3)</t>
  </si>
  <si>
    <t>Statement of Financial Position as at end of December 2020 (Quarter 4)</t>
  </si>
  <si>
    <t>Statement of Financial Position as at end of March 2021 (Quarter 1)</t>
  </si>
  <si>
    <t>Statement of Financial Position as at end of June 2021 (Quarter 2)</t>
  </si>
  <si>
    <t>Statement of Financial Position as at end of September 2021 (Quarter 3)</t>
  </si>
  <si>
    <t>Statement of Financial Position as at end of December 2021 (Quarter 4)</t>
  </si>
  <si>
    <t>Statement of Financial Position as at end of March 2022 (Quarter 1)</t>
  </si>
  <si>
    <t>Statement of Financial Position as at end of June 2022 (Quarter 2)</t>
  </si>
  <si>
    <t>Statement of Financial Position as at end of September 2022 (Quarter 3)</t>
  </si>
  <si>
    <t>Statement of Financial Position as at end of December 2022 (Quarter 4)</t>
  </si>
  <si>
    <t>Statement of Financial Position as at end of March 2023 (Quarter 1)</t>
  </si>
  <si>
    <t>Statement of Financial Position as at end of June 2023 (Quarter 2)</t>
  </si>
  <si>
    <t>Statement of Financial Position as at end of September 2023 (Quarter 3)</t>
  </si>
  <si>
    <t>Statement of Financial Position as at end of December 2023 (Quarter 4)</t>
  </si>
  <si>
    <t>Statement of Financial Position</t>
  </si>
  <si>
    <t>FSI</t>
  </si>
  <si>
    <t>Other Contractual Services</t>
  </si>
  <si>
    <t>Enter Name and Surname.</t>
  </si>
  <si>
    <t>Overview and Summary</t>
  </si>
  <si>
    <t>Detailed Income</t>
  </si>
  <si>
    <t>Detailed Expenditure</t>
  </si>
  <si>
    <t>Detailed Statment of Financial Position</t>
  </si>
  <si>
    <t>Page 3</t>
  </si>
  <si>
    <t>Page 4</t>
  </si>
  <si>
    <t>Page 5</t>
  </si>
  <si>
    <t>Page 6</t>
  </si>
  <si>
    <t>Page 7</t>
  </si>
  <si>
    <t>Page 8</t>
  </si>
  <si>
    <t>Page 10</t>
  </si>
  <si>
    <t>Page 11</t>
  </si>
  <si>
    <t>This information may be extracted from the Audited Financial Statements.</t>
  </si>
  <si>
    <t>Please enter a negative figure.</t>
  </si>
  <si>
    <t>Add surplus at Row 30 with Retained Earnings as at the end of previous Financial Year as reported in the Audited Financial Statements</t>
  </si>
  <si>
    <t>Enter the Actual TOTAL Government Allocation to be recieved for the whole financial year 1st January til 31st December.</t>
  </si>
  <si>
    <t>Enter a negative figure if you have decreased the allowance. Enter a positive figure if you increased the allowance.</t>
  </si>
  <si>
    <t>Interest (Income) as shown in the Income and Expenditure Account.</t>
  </si>
  <si>
    <t>Interest (Expenses) as shown in the Income and Expenditure Account.</t>
  </si>
  <si>
    <t>Enter a negative figure if you made a profit on disposal. Enter a positive figure if you made a loss on disposal.</t>
  </si>
  <si>
    <t>Enter a positive figure if you have an increase in payables. Enter a negative figure if you have a decrease in payables.</t>
  </si>
  <si>
    <t>Enter a positive figure if you have a decrease in receivables. Enter a negative figure if you have an increase in receivables.</t>
  </si>
  <si>
    <t>Enter a positive figure if you have a decrease in inventories. Enter a negative figure if you have an increase in inventories.</t>
  </si>
  <si>
    <t>Interest actually paid. Please enter a negative figure.</t>
  </si>
  <si>
    <t>Enter amount actually paid. Please enter a negative figure.</t>
  </si>
  <si>
    <t>Enter any amount actually received from sale.</t>
  </si>
  <si>
    <t>Enter amount actually received. Please enter a positive figure.</t>
  </si>
  <si>
    <t>Enter amount of cash actually received. (this figure should only be included in the year the cash is received).</t>
  </si>
  <si>
    <t>Enter amount actually received. (this figure should only be included in the year is received).</t>
  </si>
  <si>
    <t>Enter loan paid for the year. Please enter a negative figure.</t>
  </si>
  <si>
    <t>EU funds - If amount is in respect of a capital project, then do not include here. Capital items are included in the Depreciation Schedule</t>
  </si>
  <si>
    <t>Enter a negative figure if allowance for bad debts is decreased. Enter a positive figure if allowance for bad debts is increased.</t>
  </si>
  <si>
    <t>The figure in cells in Row 121 should equal the figure in Row 46.</t>
  </si>
  <si>
    <t xml:space="preserve">Government Allocation </t>
  </si>
  <si>
    <t>Enter title of Asset</t>
  </si>
  <si>
    <t>Enter Percentage of Depreciation</t>
  </si>
  <si>
    <t>Short-term Borrowings</t>
  </si>
  <si>
    <t>1st January till End of March 2024 (Quarter 1)</t>
  </si>
  <si>
    <t>1st January till End of June 2024 (Quarter 2)</t>
  </si>
  <si>
    <t>1st January till End of September 2024 (Quarter 3)</t>
  </si>
  <si>
    <t>1st January till End of December 2024 (Quarter 4)</t>
  </si>
  <si>
    <t>1st January till End of March 2025 (Quarter 1)</t>
  </si>
  <si>
    <t>1st January till End of June 2025 (Quarter 2)</t>
  </si>
  <si>
    <t>1st January till End of September 2025 (Quarter 3)</t>
  </si>
  <si>
    <t>1st January till End of December 2025 (Quarter 4)</t>
  </si>
  <si>
    <t>1st January till End of March 2026 (Quarter 1)</t>
  </si>
  <si>
    <t>1st January till End of June 2026 (Quarter 2)</t>
  </si>
  <si>
    <t>1st January till End of September 2026 (Quarter 3)</t>
  </si>
  <si>
    <t>1st January till End of December 2026 (Quarter 4)</t>
  </si>
  <si>
    <t>-</t>
  </si>
  <si>
    <t>Construction &amp; Street Paving</t>
  </si>
  <si>
    <t>Street Signs</t>
  </si>
  <si>
    <t>Urban Improvements</t>
  </si>
  <si>
    <t>Office/Computer Equipment</t>
  </si>
  <si>
    <t>Plant &amp; Machinery</t>
  </si>
  <si>
    <t>Special Programmes</t>
  </si>
  <si>
    <t>Property</t>
  </si>
  <si>
    <t>Office Furniture &amp; Fixtures Fittings</t>
  </si>
  <si>
    <t>Assets under construction</t>
  </si>
  <si>
    <t>7.50%</t>
  </si>
  <si>
    <t>Transfer of Grants to Profit &amp; Loss</t>
  </si>
  <si>
    <t>Lease Liabilities</t>
  </si>
  <si>
    <t>Safi</t>
  </si>
  <si>
    <t>Bank Interest</t>
  </si>
  <si>
    <t>Provision of Les Debtors</t>
  </si>
  <si>
    <t>Creditor EAFRD funds 2014-2020 - Adv. Pymt Rubble Wall project</t>
  </si>
  <si>
    <t>Office Furniture &amp; Fittings</t>
  </si>
  <si>
    <t xml:space="preserve">Construction Works </t>
  </si>
  <si>
    <t>Computer and Office Equipment</t>
  </si>
  <si>
    <t>Assets under Construction (Gross of Grants)</t>
  </si>
  <si>
    <t>Johan Mula</t>
  </si>
  <si>
    <t>Doris Baldacchino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</si>
</sst>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00_);\(###,##0.00\)"/>
    <numFmt numFmtId="165" formatCode="###,##0_);\(###,##0\)"/>
    <numFmt numFmtId="166" formatCode="0000"/>
    <numFmt numFmtId="167" formatCode="_(* #,##0_);_(* \(#,##0\);_(* &quot;-&quot;??_);_(@_)"/>
    <numFmt numFmtId="168" formatCode="###,##0_);[Red]\(###,##0\)"/>
    <numFmt numFmtId="169" formatCode="###,##0_);[Red]\(###,##0\);_-* &quot;-&quot;??_-;_-@_-"/>
    <numFmt numFmtId="170" formatCode="_(* #,##0_);[Red]_(* \(#,##0\);_(* &quot;-&quot;??_);_(@_)"/>
    <numFmt numFmtId="171" formatCode="_(* #,##0_)\ %;[Red]_(* \ \(#,##0\)\ %;_(* &quot;-&quot;??_);_(@_)"/>
    <numFmt numFmtId="172" formatCode="_(* #,##0.00_);_(* \(#,##0.00\);_(* \-??_);_(@_)"/>
  </numFmts>
  <fonts count="73" x14ac:knownFonts="1">
    <font>
      <sz val="10"/>
      <name val="Arial"/>
    </font>
    <font>
      <sz val="10"/>
      <name val="Arial"/>
      <family val="2"/>
    </font>
    <font>
      <sz val="10"/>
      <color indexed="8"/>
      <name val="Arial"/>
      <family val="2"/>
    </font>
    <font>
      <b/>
      <sz val="10"/>
      <color indexed="8"/>
      <name val="Arial"/>
      <family val="2"/>
    </font>
    <font>
      <sz val="8"/>
      <name val="Arial"/>
      <family val="2"/>
    </font>
    <font>
      <sz val="10"/>
      <name val="Arial"/>
      <family val="2"/>
    </font>
    <font>
      <b/>
      <sz val="10"/>
      <name val="Arial"/>
      <family val="2"/>
    </font>
    <font>
      <b/>
      <sz val="10"/>
      <name val="Arial"/>
      <family val="2"/>
    </font>
    <font>
      <sz val="10"/>
      <name val="Arial"/>
      <family val="2"/>
    </font>
    <font>
      <sz val="11"/>
      <color indexed="8"/>
      <name val="Arial"/>
      <family val="2"/>
    </font>
    <font>
      <b/>
      <sz val="11"/>
      <name val="Arial"/>
      <family val="2"/>
    </font>
    <font>
      <b/>
      <sz val="9"/>
      <name val="Arial"/>
      <family val="2"/>
    </font>
    <font>
      <sz val="9"/>
      <name val="Arial"/>
      <family val="2"/>
    </font>
    <font>
      <sz val="12"/>
      <name val="Arial"/>
      <family val="2"/>
    </font>
    <font>
      <sz val="12"/>
      <name val="Arial Rounded MT Bold"/>
      <family val="2"/>
    </font>
    <font>
      <b/>
      <sz val="12"/>
      <name val="Arial Rounded MT Bold"/>
      <family val="2"/>
    </font>
    <font>
      <b/>
      <sz val="22"/>
      <name val="Arial Rounded MT Bold"/>
      <family val="2"/>
    </font>
    <font>
      <b/>
      <sz val="10"/>
      <name val="Baskerville Old Face"/>
      <family val="1"/>
    </font>
    <font>
      <b/>
      <i/>
      <sz val="12"/>
      <name val="Arial"/>
      <family val="2"/>
    </font>
    <font>
      <u/>
      <sz val="10"/>
      <name val="Arial"/>
      <family val="2"/>
    </font>
    <font>
      <sz val="8"/>
      <name val="Arial"/>
      <family val="2"/>
    </font>
    <font>
      <b/>
      <sz val="24"/>
      <color indexed="8"/>
      <name val="Arial"/>
      <family val="2"/>
    </font>
    <font>
      <b/>
      <sz val="12"/>
      <name val="Arial"/>
      <family val="2"/>
    </font>
    <font>
      <sz val="12"/>
      <name val="Arial"/>
      <family val="2"/>
    </font>
    <font>
      <b/>
      <sz val="12"/>
      <name val="Arial"/>
      <family val="2"/>
    </font>
    <font>
      <b/>
      <sz val="12"/>
      <color indexed="8"/>
      <name val="Arial"/>
      <family val="2"/>
    </font>
    <font>
      <sz val="12"/>
      <color indexed="8"/>
      <name val="Arial"/>
      <family val="2"/>
    </font>
    <font>
      <sz val="9"/>
      <name val="Arial"/>
      <family val="2"/>
    </font>
    <font>
      <b/>
      <sz val="9"/>
      <name val="Arial"/>
      <family val="2"/>
    </font>
    <font>
      <b/>
      <sz val="11"/>
      <color indexed="8"/>
      <name val="Arial"/>
      <family val="2"/>
    </font>
    <font>
      <b/>
      <sz val="14"/>
      <color indexed="8"/>
      <name val="Arial"/>
      <family val="2"/>
    </font>
    <font>
      <b/>
      <sz val="9"/>
      <color indexed="8"/>
      <name val="Arial"/>
      <family val="2"/>
    </font>
    <font>
      <i/>
      <sz val="11"/>
      <color indexed="8"/>
      <name val="Arial"/>
      <family val="2"/>
    </font>
    <font>
      <b/>
      <sz val="16"/>
      <name val="Arial"/>
      <family val="2"/>
    </font>
    <font>
      <sz val="16"/>
      <name val="Arial"/>
      <family val="2"/>
    </font>
    <font>
      <b/>
      <sz val="16"/>
      <name val="Arial"/>
      <family val="2"/>
    </font>
    <font>
      <b/>
      <sz val="16"/>
      <color indexed="8"/>
      <name val="Arial"/>
      <family val="2"/>
    </font>
    <font>
      <sz val="10"/>
      <color indexed="8"/>
      <name val="Arial"/>
      <family val="2"/>
    </font>
    <font>
      <sz val="10"/>
      <name val="Arial"/>
      <family val="2"/>
    </font>
    <font>
      <b/>
      <sz val="10"/>
      <color indexed="8"/>
      <name val="Arial"/>
      <family val="2"/>
    </font>
    <font>
      <sz val="10"/>
      <name val="Arial"/>
      <family val="2"/>
    </font>
    <font>
      <sz val="10"/>
      <name val="MS Sans Serif"/>
    </font>
    <font>
      <sz val="10"/>
      <name val="Arial"/>
      <family val="2"/>
    </font>
    <font>
      <sz val="10"/>
      <name val="Arial"/>
      <family val="2"/>
    </font>
    <font>
      <sz val="10"/>
      <name val="Arial"/>
      <family val="2"/>
    </font>
    <font>
      <sz val="10"/>
      <color indexed="10"/>
      <name val="Arial"/>
      <family val="2"/>
    </font>
    <font>
      <b/>
      <sz val="10"/>
      <name val="MS Sans Serif"/>
    </font>
    <font>
      <sz val="8"/>
      <name val="MS Sans Serif"/>
    </font>
    <font>
      <sz val="11"/>
      <name val="Arial"/>
      <family val="2"/>
    </font>
    <font>
      <sz val="11"/>
      <name val="Arial"/>
      <family val="2"/>
    </font>
    <font>
      <b/>
      <sz val="11"/>
      <name val="Arial"/>
      <family val="2"/>
    </font>
    <font>
      <b/>
      <sz val="11"/>
      <color indexed="8"/>
      <name val="Arial"/>
      <family val="2"/>
    </font>
    <font>
      <b/>
      <sz val="14"/>
      <name val="Arial"/>
      <family val="2"/>
    </font>
    <font>
      <sz val="14"/>
      <name val="Arial"/>
      <family val="2"/>
    </font>
    <font>
      <b/>
      <sz val="14"/>
      <name val="Arial"/>
      <family val="2"/>
    </font>
    <font>
      <sz val="14"/>
      <name val="Arial"/>
      <family val="2"/>
    </font>
    <font>
      <b/>
      <sz val="14"/>
      <color indexed="8"/>
      <name val="Arial"/>
      <family val="2"/>
    </font>
    <font>
      <sz val="8"/>
      <color theme="4" tint="0.79998168889431442"/>
      <name val="Arial"/>
      <family val="2"/>
    </font>
    <font>
      <b/>
      <sz val="10"/>
      <color theme="4" tint="0.79998168889431442"/>
      <name val="Arial"/>
      <family val="2"/>
    </font>
    <font>
      <b/>
      <sz val="8"/>
      <name val="Arial"/>
      <family val="2"/>
    </font>
    <font>
      <sz val="9"/>
      <color indexed="81"/>
      <name val="Tahoma"/>
      <family val="2"/>
    </font>
    <font>
      <sz val="12"/>
      <name val="Calibri Light"/>
      <family val="2"/>
      <scheme val="major"/>
    </font>
    <font>
      <b/>
      <sz val="14"/>
      <name val="Calibri Light"/>
      <family val="2"/>
      <scheme val="major"/>
    </font>
    <font>
      <b/>
      <sz val="36"/>
      <name val="Arial Black"/>
      <family val="2"/>
    </font>
    <font>
      <b/>
      <sz val="22"/>
      <name val="Arial Black"/>
      <family val="2"/>
    </font>
    <font>
      <b/>
      <sz val="16"/>
      <name val="Arial Black"/>
      <family val="2"/>
    </font>
    <font>
      <b/>
      <sz val="10"/>
      <name val="Arial Black"/>
      <family val="2"/>
    </font>
    <font>
      <sz val="10"/>
      <name val="Arial Black"/>
      <family val="2"/>
    </font>
    <font>
      <sz val="8"/>
      <name val="Arial Black"/>
      <family val="2"/>
    </font>
    <font>
      <b/>
      <sz val="11"/>
      <name val="Arial Black"/>
      <family val="2"/>
    </font>
    <font>
      <i/>
      <sz val="12"/>
      <name val="Arial"/>
      <family val="2"/>
    </font>
    <font>
      <b/>
      <sz val="9"/>
      <color indexed="81"/>
      <name val="Tahoma"/>
      <family val="2"/>
    </font>
    <font>
      <sz val="11"/>
      <name val="Calibri"/>
      <family val="2"/>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lightHorizontal">
        <fgColor rgb="FFFF0000"/>
      </patternFill>
    </fill>
    <fill>
      <patternFill patternType="solid">
        <fgColor theme="7" tint="0.79998168889431442"/>
        <bgColor indexed="64"/>
      </patternFill>
    </fill>
    <fill>
      <patternFill patternType="solid">
        <fgColor theme="7" tint="0.39997558519241921"/>
        <bgColor indexed="64"/>
      </patternFill>
    </fill>
    <fill>
      <patternFill patternType="solid">
        <fgColor rgb="FFFFFF99"/>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0" fontId="72" fillId="0" borderId="0"/>
    <xf numFmtId="43" fontId="72" fillId="0" borderId="0" applyFont="0" applyFill="0" applyBorder="0" applyAlignment="0" applyProtection="0"/>
    <xf numFmtId="43" fontId="72" fillId="0" borderId="0" applyFont="0" applyFill="0" applyBorder="0" applyAlignment="0" applyProtection="0"/>
  </cellStyleXfs>
  <cellXfs count="324">
    <xf numFmtId="0" fontId="0" fillId="0" borderId="0" xfId="0"/>
    <xf numFmtId="0" fontId="11" fillId="0" borderId="0" xfId="0" applyFont="1" applyAlignment="1">
      <alignment horizontal="center"/>
    </xf>
    <xf numFmtId="0" fontId="15" fillId="0" borderId="0" xfId="0" applyFont="1" applyAlignment="1">
      <alignment horizontal="center"/>
    </xf>
    <xf numFmtId="0" fontId="0" fillId="0" borderId="0" xfId="0" applyProtection="1">
      <protection locked="0"/>
    </xf>
    <xf numFmtId="0" fontId="17" fillId="0" borderId="0" xfId="0" applyFont="1" applyProtection="1">
      <protection hidden="1"/>
    </xf>
    <xf numFmtId="0" fontId="17" fillId="0" borderId="0" xfId="0" applyFont="1" applyAlignment="1" applyProtection="1">
      <alignment horizontal="left"/>
      <protection hidden="1"/>
    </xf>
    <xf numFmtId="0" fontId="0" fillId="0" borderId="0" xfId="0" applyProtection="1">
      <protection hidden="1"/>
    </xf>
    <xf numFmtId="0" fontId="7" fillId="0" borderId="0" xfId="0" applyFont="1" applyProtection="1">
      <protection hidden="1"/>
    </xf>
    <xf numFmtId="0" fontId="9" fillId="0" borderId="0" xfId="0" applyFont="1" applyProtection="1">
      <protection hidden="1"/>
    </xf>
    <xf numFmtId="0" fontId="8" fillId="0" borderId="0" xfId="0" applyFont="1" applyProtection="1">
      <protection hidden="1"/>
    </xf>
    <xf numFmtId="0" fontId="8" fillId="0" borderId="0" xfId="0" applyFont="1" applyAlignment="1" applyProtection="1">
      <alignment horizontal="center"/>
      <protection hidden="1"/>
    </xf>
    <xf numFmtId="164" fontId="8" fillId="0" borderId="0" xfId="0" applyNumberFormat="1" applyFont="1" applyAlignment="1" applyProtection="1">
      <alignment horizontal="center"/>
      <protection hidden="1"/>
    </xf>
    <xf numFmtId="0" fontId="10" fillId="0" borderId="0" xfId="0" applyFont="1" applyProtection="1">
      <protection hidden="1"/>
    </xf>
    <xf numFmtId="0" fontId="5" fillId="0" borderId="0" xfId="0" applyFont="1" applyProtection="1">
      <protection hidden="1"/>
    </xf>
    <xf numFmtId="0" fontId="5" fillId="0" borderId="0" xfId="0" applyFont="1" applyAlignment="1" applyProtection="1">
      <alignment horizontal="center"/>
      <protection hidden="1"/>
    </xf>
    <xf numFmtId="164" fontId="5" fillId="0" borderId="0" xfId="0" applyNumberFormat="1" applyFont="1" applyAlignment="1" applyProtection="1">
      <alignment horizontal="center"/>
      <protection hidden="1"/>
    </xf>
    <xf numFmtId="0" fontId="3" fillId="0" borderId="0" xfId="0" applyFont="1" applyProtection="1">
      <protection hidden="1"/>
    </xf>
    <xf numFmtId="0" fontId="5" fillId="0" borderId="0" xfId="0" applyFont="1" applyAlignment="1" applyProtection="1">
      <alignment horizontal="right"/>
      <protection hidden="1"/>
    </xf>
    <xf numFmtId="0" fontId="2" fillId="0" borderId="0" xfId="0" applyFont="1" applyProtection="1">
      <protection hidden="1"/>
    </xf>
    <xf numFmtId="0" fontId="5" fillId="0" borderId="0" xfId="0" applyFont="1" applyAlignment="1" applyProtection="1">
      <alignment horizontal="left"/>
      <protection hidden="1"/>
    </xf>
    <xf numFmtId="0" fontId="6" fillId="0" borderId="0" xfId="0" applyFont="1" applyAlignment="1" applyProtection="1">
      <alignment horizontal="left"/>
      <protection hidden="1"/>
    </xf>
    <xf numFmtId="0" fontId="0" fillId="0" borderId="0" xfId="0" applyAlignment="1" applyProtection="1">
      <alignment horizontal="center"/>
      <protection hidden="1"/>
    </xf>
    <xf numFmtId="0" fontId="22" fillId="0" borderId="0" xfId="0" applyFont="1"/>
    <xf numFmtId="165" fontId="23" fillId="0" borderId="0" xfId="0" applyNumberFormat="1" applyFont="1" applyAlignment="1">
      <alignment horizontal="center"/>
    </xf>
    <xf numFmtId="0" fontId="23" fillId="0" borderId="0" xfId="0" applyFont="1"/>
    <xf numFmtId="0" fontId="22" fillId="0" borderId="0" xfId="0" applyFont="1" applyAlignment="1">
      <alignment horizontal="left"/>
    </xf>
    <xf numFmtId="165" fontId="24" fillId="0" borderId="0" xfId="0" applyNumberFormat="1" applyFont="1" applyAlignment="1">
      <alignment horizontal="center"/>
    </xf>
    <xf numFmtId="0" fontId="24" fillId="0" borderId="0" xfId="0" applyFont="1" applyAlignment="1">
      <alignment horizontal="center"/>
    </xf>
    <xf numFmtId="0" fontId="24" fillId="0" borderId="0" xfId="0" applyFont="1"/>
    <xf numFmtId="0" fontId="24" fillId="0" borderId="0" xfId="0" applyFont="1" applyAlignment="1">
      <alignment horizontal="center" vertical="center"/>
    </xf>
    <xf numFmtId="165" fontId="24" fillId="0" borderId="0" xfId="0" applyNumberFormat="1" applyFont="1" applyAlignment="1">
      <alignment horizontal="center" vertical="center"/>
    </xf>
    <xf numFmtId="0" fontId="22" fillId="0" borderId="0" xfId="0" applyFont="1" applyAlignment="1">
      <alignment horizontal="center"/>
    </xf>
    <xf numFmtId="0" fontId="25" fillId="0" borderId="0" xfId="0" applyFont="1"/>
    <xf numFmtId="0" fontId="26" fillId="0" borderId="0" xfId="0" applyFont="1"/>
    <xf numFmtId="167" fontId="23" fillId="0" borderId="0" xfId="1" applyNumberFormat="1" applyFont="1" applyFill="1" applyBorder="1" applyAlignment="1" applyProtection="1">
      <alignment horizontal="center"/>
    </xf>
    <xf numFmtId="167" fontId="24" fillId="0" borderId="0" xfId="1" applyNumberFormat="1" applyFont="1" applyFill="1" applyBorder="1" applyAlignment="1" applyProtection="1">
      <alignment horizontal="center"/>
    </xf>
    <xf numFmtId="167" fontId="23" fillId="0" borderId="0" xfId="1" applyNumberFormat="1" applyFont="1" applyFill="1" applyBorder="1" applyAlignment="1" applyProtection="1">
      <alignment horizontal="center"/>
      <protection locked="0"/>
    </xf>
    <xf numFmtId="167" fontId="24" fillId="0" borderId="0" xfId="1" applyNumberFormat="1" applyFont="1" applyFill="1" applyBorder="1" applyAlignment="1" applyProtection="1">
      <alignment horizontal="center"/>
      <protection locked="0"/>
    </xf>
    <xf numFmtId="167" fontId="13" fillId="0" borderId="0" xfId="1" applyNumberFormat="1" applyFont="1" applyFill="1" applyBorder="1" applyAlignment="1" applyProtection="1">
      <alignment horizontal="center"/>
      <protection locked="0"/>
    </xf>
    <xf numFmtId="167" fontId="13" fillId="0" borderId="0" xfId="1" applyNumberFormat="1" applyFont="1" applyFill="1" applyBorder="1" applyAlignment="1" applyProtection="1">
      <alignment horizontal="center"/>
    </xf>
    <xf numFmtId="167" fontId="22" fillId="0" borderId="0" xfId="1" applyNumberFormat="1" applyFont="1" applyFill="1" applyBorder="1" applyAlignment="1" applyProtection="1">
      <alignment horizontal="center"/>
    </xf>
    <xf numFmtId="0" fontId="27" fillId="0" borderId="0" xfId="0" applyFont="1"/>
    <xf numFmtId="0" fontId="28" fillId="0" borderId="0" xfId="0" applyFont="1" applyAlignment="1">
      <alignment horizontal="center"/>
    </xf>
    <xf numFmtId="0" fontId="29" fillId="0" borderId="0" xfId="0" applyFont="1"/>
    <xf numFmtId="0" fontId="9" fillId="0" borderId="0" xfId="0" applyFont="1"/>
    <xf numFmtId="0" fontId="9" fillId="0" borderId="0" xfId="0" applyFont="1" applyAlignment="1">
      <alignment horizontal="right"/>
    </xf>
    <xf numFmtId="0" fontId="17" fillId="0" borderId="0" xfId="0" applyFont="1" applyAlignment="1" applyProtection="1">
      <alignment horizontal="center"/>
      <protection hidden="1"/>
    </xf>
    <xf numFmtId="0" fontId="28" fillId="0" borderId="0" xfId="0" applyFont="1" applyAlignment="1">
      <alignment horizontal="center" vertical="center"/>
    </xf>
    <xf numFmtId="0" fontId="30" fillId="0" borderId="0" xfId="0" applyFont="1"/>
    <xf numFmtId="0" fontId="11" fillId="0" borderId="0" xfId="0" applyFont="1" applyAlignment="1">
      <alignment horizontal="left" vertical="center"/>
    </xf>
    <xf numFmtId="0" fontId="31" fillId="2" borderId="0" xfId="0" applyFont="1" applyFill="1" applyAlignment="1">
      <alignment horizontal="center"/>
    </xf>
    <xf numFmtId="0" fontId="32" fillId="0" borderId="0" xfId="0" applyFont="1"/>
    <xf numFmtId="0" fontId="31" fillId="0" borderId="0" xfId="0" applyFont="1" applyAlignment="1">
      <alignment horizontal="center"/>
    </xf>
    <xf numFmtId="167" fontId="9" fillId="0" borderId="0" xfId="0" applyNumberFormat="1" applyFont="1" applyAlignment="1">
      <alignment horizontal="center"/>
    </xf>
    <xf numFmtId="0" fontId="9" fillId="0" borderId="0" xfId="0" applyFont="1" applyAlignment="1">
      <alignment horizontal="center"/>
    </xf>
    <xf numFmtId="0" fontId="32" fillId="0" borderId="0" xfId="0" applyFont="1" applyAlignment="1">
      <alignment horizontal="center"/>
    </xf>
    <xf numFmtId="0" fontId="29" fillId="0" borderId="0" xfId="0" applyFont="1" applyAlignment="1">
      <alignment horizontal="center"/>
    </xf>
    <xf numFmtId="0" fontId="33" fillId="0" borderId="0" xfId="0" applyFont="1" applyAlignment="1">
      <alignment horizontal="center"/>
    </xf>
    <xf numFmtId="0" fontId="33" fillId="0" borderId="0" xfId="0" applyFont="1"/>
    <xf numFmtId="165" fontId="34" fillId="0" borderId="0" xfId="0" applyNumberFormat="1" applyFont="1" applyAlignment="1">
      <alignment horizontal="center"/>
    </xf>
    <xf numFmtId="0" fontId="34" fillId="0" borderId="0" xfId="0" applyFont="1"/>
    <xf numFmtId="0" fontId="36" fillId="0" borderId="0" xfId="0" applyFont="1" applyAlignment="1">
      <alignment horizontal="right"/>
    </xf>
    <xf numFmtId="165" fontId="35" fillId="0" borderId="0" xfId="0" applyNumberFormat="1" applyFont="1" applyAlignment="1">
      <alignment horizontal="center"/>
    </xf>
    <xf numFmtId="0" fontId="28" fillId="0" borderId="0" xfId="0" applyFont="1" applyAlignment="1" applyProtection="1">
      <alignment horizontal="center"/>
      <protection locked="0"/>
    </xf>
    <xf numFmtId="0" fontId="27" fillId="2" borderId="0" xfId="0" applyFont="1" applyFill="1" applyProtection="1">
      <protection locked="0"/>
    </xf>
    <xf numFmtId="0" fontId="28" fillId="2" borderId="0" xfId="0" applyFont="1" applyFill="1" applyAlignment="1" applyProtection="1">
      <alignment horizontal="center"/>
      <protection locked="0"/>
    </xf>
    <xf numFmtId="0" fontId="7" fillId="0" borderId="0" xfId="0" applyFont="1" applyAlignment="1">
      <alignment horizontal="center"/>
    </xf>
    <xf numFmtId="0" fontId="37" fillId="0" borderId="0" xfId="0" applyFont="1"/>
    <xf numFmtId="167" fontId="38" fillId="0" borderId="0" xfId="1" applyNumberFormat="1" applyFont="1" applyFill="1" applyBorder="1" applyAlignment="1" applyProtection="1">
      <alignment horizontal="center"/>
    </xf>
    <xf numFmtId="0" fontId="38" fillId="0" borderId="0" xfId="0" applyFont="1"/>
    <xf numFmtId="167" fontId="7" fillId="0" borderId="0" xfId="1" applyNumberFormat="1" applyFont="1" applyFill="1" applyBorder="1" applyAlignment="1" applyProtection="1">
      <alignment horizontal="center"/>
    </xf>
    <xf numFmtId="165" fontId="8" fillId="0" borderId="0" xfId="0" applyNumberFormat="1" applyFont="1" applyAlignment="1">
      <alignment horizontal="center"/>
    </xf>
    <xf numFmtId="0" fontId="8" fillId="0" borderId="0" xfId="0" applyFont="1"/>
    <xf numFmtId="0" fontId="39" fillId="0" borderId="0" xfId="0" applyFont="1"/>
    <xf numFmtId="165" fontId="40" fillId="0" borderId="0" xfId="0" applyNumberFormat="1" applyFont="1" applyAlignment="1">
      <alignment horizontal="center"/>
    </xf>
    <xf numFmtId="0" fontId="40" fillId="0" borderId="0" xfId="0" applyFont="1"/>
    <xf numFmtId="0" fontId="7" fillId="0" borderId="0" xfId="0" applyFont="1"/>
    <xf numFmtId="0" fontId="6" fillId="0" borderId="0" xfId="0" applyFont="1" applyAlignment="1">
      <alignment horizontal="center"/>
    </xf>
    <xf numFmtId="0" fontId="7" fillId="0" borderId="0" xfId="0" applyFont="1" applyAlignment="1">
      <alignment horizontal="left"/>
    </xf>
    <xf numFmtId="165" fontId="6" fillId="0" borderId="0" xfId="0" applyNumberFormat="1" applyFont="1" applyAlignment="1">
      <alignment horizontal="center"/>
    </xf>
    <xf numFmtId="0" fontId="6" fillId="0" borderId="0" xfId="0" applyFont="1"/>
    <xf numFmtId="165" fontId="41" fillId="0" borderId="0" xfId="0" applyNumberFormat="1" applyFont="1"/>
    <xf numFmtId="165" fontId="42" fillId="0" borderId="0" xfId="0" applyNumberFormat="1" applyFont="1" applyAlignment="1">
      <alignment horizontal="center"/>
    </xf>
    <xf numFmtId="0" fontId="42" fillId="0" borderId="0" xfId="0" applyFont="1"/>
    <xf numFmtId="0" fontId="7" fillId="0" borderId="0" xfId="0" quotePrefix="1" applyFont="1" applyAlignment="1">
      <alignment horizontal="center"/>
    </xf>
    <xf numFmtId="165" fontId="8" fillId="0" borderId="0" xfId="0" applyNumberFormat="1" applyFont="1"/>
    <xf numFmtId="167" fontId="8" fillId="0" borderId="0" xfId="1" applyNumberFormat="1" applyFont="1" applyFill="1" applyBorder="1" applyProtection="1">
      <protection locked="0"/>
    </xf>
    <xf numFmtId="167" fontId="8" fillId="0" borderId="0" xfId="1" applyNumberFormat="1" applyFont="1" applyFill="1" applyBorder="1" applyAlignment="1" applyProtection="1">
      <alignment horizontal="center"/>
    </xf>
    <xf numFmtId="167" fontId="43" fillId="0" borderId="0" xfId="1" applyNumberFormat="1" applyFont="1" applyFill="1" applyBorder="1" applyProtection="1">
      <protection locked="0"/>
    </xf>
    <xf numFmtId="167" fontId="44" fillId="0" borderId="0" xfId="1" applyNumberFormat="1" applyFont="1" applyFill="1" applyBorder="1" applyAlignment="1" applyProtection="1">
      <alignment horizontal="center"/>
    </xf>
    <xf numFmtId="0" fontId="44" fillId="0" borderId="0" xfId="0" applyFont="1"/>
    <xf numFmtId="167" fontId="6" fillId="0" borderId="0" xfId="1" applyNumberFormat="1" applyFont="1" applyFill="1" applyBorder="1" applyProtection="1"/>
    <xf numFmtId="0" fontId="8" fillId="2" borderId="0" xfId="0" applyFont="1" applyFill="1" applyProtection="1">
      <protection locked="0"/>
    </xf>
    <xf numFmtId="167" fontId="6" fillId="0" borderId="0" xfId="1" applyNumberFormat="1" applyFont="1" applyFill="1" applyBorder="1" applyAlignment="1" applyProtection="1">
      <alignment horizontal="center"/>
    </xf>
    <xf numFmtId="165" fontId="7" fillId="0" borderId="0" xfId="0" applyNumberFormat="1" applyFont="1"/>
    <xf numFmtId="167" fontId="8" fillId="0" borderId="0" xfId="1" applyNumberFormat="1" applyFont="1" applyFill="1" applyBorder="1" applyProtection="1"/>
    <xf numFmtId="18" fontId="7" fillId="0" borderId="0" xfId="0" applyNumberFormat="1" applyFont="1" applyAlignment="1">
      <alignment horizontal="center"/>
    </xf>
    <xf numFmtId="165" fontId="40" fillId="0" borderId="0" xfId="0" applyNumberFormat="1" applyFont="1"/>
    <xf numFmtId="167" fontId="43" fillId="0" borderId="0" xfId="1" applyNumberFormat="1" applyFont="1" applyFill="1" applyBorder="1" applyAlignment="1" applyProtection="1">
      <alignment horizontal="center"/>
      <protection locked="0"/>
    </xf>
    <xf numFmtId="0" fontId="45" fillId="0" borderId="0" xfId="0" applyFont="1"/>
    <xf numFmtId="165" fontId="2" fillId="0" borderId="0" xfId="0" applyNumberFormat="1" applyFont="1"/>
    <xf numFmtId="165" fontId="5" fillId="0" borderId="0" xfId="0" applyNumberFormat="1" applyFont="1" applyAlignment="1">
      <alignment horizontal="center"/>
    </xf>
    <xf numFmtId="0" fontId="5" fillId="0" borderId="0" xfId="0" applyFont="1"/>
    <xf numFmtId="167" fontId="5" fillId="0" borderId="0" xfId="1" applyNumberFormat="1" applyFont="1" applyFill="1" applyBorder="1" applyAlignment="1" applyProtection="1">
      <alignment horizontal="center"/>
    </xf>
    <xf numFmtId="167" fontId="3" fillId="0" borderId="0" xfId="1" applyNumberFormat="1" applyFont="1" applyFill="1" applyBorder="1" applyProtection="1"/>
    <xf numFmtId="167" fontId="3" fillId="0" borderId="0" xfId="1" applyNumberFormat="1" applyFont="1" applyFill="1" applyBorder="1" applyAlignment="1" applyProtection="1">
      <alignment horizontal="center"/>
    </xf>
    <xf numFmtId="0" fontId="46" fillId="0" borderId="0" xfId="0" applyFont="1" applyAlignment="1">
      <alignment horizontal="center"/>
    </xf>
    <xf numFmtId="167" fontId="6" fillId="0" borderId="2" xfId="1" applyNumberFormat="1" applyFont="1" applyFill="1" applyBorder="1" applyAlignment="1" applyProtection="1">
      <alignment horizontal="center"/>
    </xf>
    <xf numFmtId="167" fontId="43" fillId="0" borderId="0" xfId="1" applyNumberFormat="1" applyFont="1" applyFill="1" applyBorder="1" applyAlignment="1" applyProtection="1">
      <alignment horizontal="center"/>
    </xf>
    <xf numFmtId="167" fontId="6" fillId="0" borderId="6" xfId="1" applyNumberFormat="1" applyFont="1" applyFill="1" applyBorder="1" applyAlignment="1" applyProtection="1">
      <alignment horizontal="center"/>
    </xf>
    <xf numFmtId="0" fontId="7" fillId="0" borderId="0" xfId="0" applyFont="1" applyAlignment="1">
      <alignment horizontal="center" vertical="center"/>
    </xf>
    <xf numFmtId="0" fontId="7" fillId="0" borderId="0" xfId="0" applyFont="1" applyAlignment="1" applyProtection="1">
      <alignment horizontal="center"/>
      <protection locked="0"/>
    </xf>
    <xf numFmtId="0" fontId="7" fillId="2" borderId="0" xfId="0" applyFont="1" applyFill="1" applyAlignment="1" applyProtection="1">
      <alignment horizontal="center"/>
      <protection locked="0"/>
    </xf>
    <xf numFmtId="0" fontId="5" fillId="0" borderId="0" xfId="0" applyFont="1" applyProtection="1">
      <protection locked="0"/>
    </xf>
    <xf numFmtId="167" fontId="2" fillId="0" borderId="2" xfId="1" applyNumberFormat="1" applyFont="1" applyBorder="1" applyAlignment="1">
      <alignment horizontal="right"/>
    </xf>
    <xf numFmtId="0" fontId="3" fillId="0" borderId="0" xfId="0" applyFont="1"/>
    <xf numFmtId="0" fontId="2" fillId="0" borderId="0" xfId="0" applyFont="1"/>
    <xf numFmtId="0" fontId="2" fillId="0" borderId="0" xfId="0" applyFont="1" applyAlignment="1">
      <alignment horizontal="right"/>
    </xf>
    <xf numFmtId="0" fontId="31" fillId="2" borderId="0" xfId="0" applyFont="1" applyFill="1" applyAlignment="1" applyProtection="1">
      <alignment horizontal="center"/>
      <protection locked="0"/>
    </xf>
    <xf numFmtId="0" fontId="9" fillId="2" borderId="0" xfId="0" applyFont="1" applyFill="1" applyProtection="1">
      <protection locked="0"/>
    </xf>
    <xf numFmtId="167" fontId="2" fillId="0" borderId="0" xfId="1" applyNumberFormat="1" applyFont="1" applyFill="1" applyBorder="1" applyAlignment="1" applyProtection="1"/>
    <xf numFmtId="167" fontId="2" fillId="0" borderId="0" xfId="1" applyNumberFormat="1" applyFont="1" applyFill="1" applyBorder="1" applyProtection="1"/>
    <xf numFmtId="167" fontId="38" fillId="0" borderId="0" xfId="1" applyNumberFormat="1" applyFont="1" applyFill="1" applyBorder="1" applyProtection="1"/>
    <xf numFmtId="167" fontId="41" fillId="0" borderId="0" xfId="1" applyNumberFormat="1" applyFont="1" applyFill="1" applyBorder="1" applyProtection="1"/>
    <xf numFmtId="167" fontId="43" fillId="0" borderId="0" xfId="1" applyNumberFormat="1" applyFont="1" applyFill="1" applyBorder="1" applyProtection="1"/>
    <xf numFmtId="167" fontId="5" fillId="0" borderId="0" xfId="1" applyNumberFormat="1" applyFont="1" applyFill="1" applyBorder="1" applyProtection="1"/>
    <xf numFmtId="167" fontId="2" fillId="0" borderId="0" xfId="1" applyNumberFormat="1" applyFont="1" applyFill="1" applyBorder="1" applyAlignment="1" applyProtection="1">
      <alignment horizontal="right"/>
    </xf>
    <xf numFmtId="0" fontId="6" fillId="2" borderId="0" xfId="0" applyFont="1" applyFill="1" applyProtection="1">
      <protection locked="0"/>
    </xf>
    <xf numFmtId="0" fontId="43" fillId="3" borderId="2" xfId="0" applyFont="1" applyFill="1" applyBorder="1" applyAlignment="1">
      <alignment horizontal="center"/>
    </xf>
    <xf numFmtId="0" fontId="29" fillId="0" borderId="0" xfId="0" applyFont="1" applyAlignment="1">
      <alignment horizontal="right"/>
    </xf>
    <xf numFmtId="166" fontId="4" fillId="0" borderId="0" xfId="0" applyNumberFormat="1" applyFont="1" applyAlignment="1">
      <alignment horizontal="right"/>
    </xf>
    <xf numFmtId="166" fontId="20" fillId="0" borderId="0" xfId="0" applyNumberFormat="1" applyFont="1" applyAlignment="1">
      <alignment horizontal="right"/>
    </xf>
    <xf numFmtId="166" fontId="4" fillId="0" borderId="0" xfId="0" quotePrefix="1" applyNumberFormat="1" applyFont="1" applyAlignment="1">
      <alignment horizontal="right"/>
    </xf>
    <xf numFmtId="166" fontId="47" fillId="0" borderId="0" xfId="0" applyNumberFormat="1" applyFont="1" applyAlignment="1">
      <alignment horizontal="right"/>
    </xf>
    <xf numFmtId="166" fontId="4" fillId="0" borderId="0" xfId="0" applyNumberFormat="1" applyFont="1" applyAlignment="1" applyProtection="1">
      <alignment horizontal="right"/>
      <protection locked="0"/>
    </xf>
    <xf numFmtId="166" fontId="4" fillId="2" borderId="0" xfId="0" applyNumberFormat="1" applyFont="1" applyFill="1" applyAlignment="1" applyProtection="1">
      <alignment horizontal="right"/>
      <protection locked="0"/>
    </xf>
    <xf numFmtId="0" fontId="2" fillId="2" borderId="0" xfId="0" applyFont="1" applyFill="1" applyProtection="1">
      <protection locked="0"/>
    </xf>
    <xf numFmtId="0" fontId="37" fillId="2" borderId="0" xfId="0" applyFont="1" applyFill="1"/>
    <xf numFmtId="0" fontId="39" fillId="0" borderId="0" xfId="0" applyFont="1" applyAlignment="1">
      <alignment horizontal="left"/>
    </xf>
    <xf numFmtId="0" fontId="39" fillId="0" borderId="0" xfId="0" applyFont="1" applyProtection="1">
      <protection locked="0"/>
    </xf>
    <xf numFmtId="0" fontId="43" fillId="0" borderId="0" xfId="0" applyFont="1"/>
    <xf numFmtId="49" fontId="13" fillId="0" borderId="0" xfId="0" applyNumberFormat="1" applyFont="1"/>
    <xf numFmtId="0" fontId="5" fillId="0" borderId="0" xfId="0" applyFont="1" applyProtection="1">
      <protection locked="0" hidden="1"/>
    </xf>
    <xf numFmtId="0" fontId="0" fillId="4" borderId="0" xfId="0" applyFill="1" applyProtection="1">
      <protection locked="0"/>
    </xf>
    <xf numFmtId="0" fontId="43" fillId="4" borderId="0" xfId="0" applyFont="1" applyFill="1" applyAlignment="1" applyProtection="1">
      <alignment horizontal="left"/>
      <protection locked="0"/>
    </xf>
    <xf numFmtId="0" fontId="43" fillId="0" borderId="0" xfId="0" applyFont="1" applyProtection="1">
      <protection locked="0"/>
    </xf>
    <xf numFmtId="49" fontId="43" fillId="0" borderId="0" xfId="0" applyNumberFormat="1" applyFont="1" applyProtection="1">
      <protection locked="0"/>
    </xf>
    <xf numFmtId="167" fontId="9" fillId="0" borderId="3" xfId="0" applyNumberFormat="1" applyFont="1" applyBorder="1" applyAlignment="1">
      <alignment horizontal="right"/>
    </xf>
    <xf numFmtId="0" fontId="13" fillId="0" borderId="0" xfId="0" applyFont="1" applyAlignment="1">
      <alignment horizontal="center"/>
    </xf>
    <xf numFmtId="0" fontId="43" fillId="0" borderId="0" xfId="0" applyFont="1" applyAlignment="1">
      <alignment horizontal="center"/>
    </xf>
    <xf numFmtId="0" fontId="43" fillId="0" borderId="0" xfId="0" applyFont="1" applyAlignment="1">
      <alignment horizontal="center" vertical="center"/>
    </xf>
    <xf numFmtId="165" fontId="48" fillId="0" borderId="0" xfId="0" applyNumberFormat="1" applyFont="1" applyAlignment="1">
      <alignment horizontal="center"/>
    </xf>
    <xf numFmtId="0" fontId="10" fillId="0" borderId="0" xfId="0" applyFont="1"/>
    <xf numFmtId="0" fontId="48" fillId="3" borderId="2" xfId="0" applyFont="1" applyFill="1" applyBorder="1" applyAlignment="1">
      <alignment horizontal="center"/>
    </xf>
    <xf numFmtId="0" fontId="10" fillId="0" borderId="0" xfId="0" applyFont="1" applyAlignment="1">
      <alignment horizontal="center"/>
    </xf>
    <xf numFmtId="167" fontId="48" fillId="0" borderId="0" xfId="1" applyNumberFormat="1" applyFont="1" applyFill="1" applyBorder="1" applyAlignment="1" applyProtection="1">
      <alignment horizontal="center"/>
    </xf>
    <xf numFmtId="167" fontId="10" fillId="0" borderId="0" xfId="1" applyNumberFormat="1" applyFont="1" applyFill="1" applyBorder="1" applyAlignment="1" applyProtection="1">
      <alignment horizontal="center"/>
    </xf>
    <xf numFmtId="0" fontId="52" fillId="0" borderId="0" xfId="0" applyFont="1" applyAlignment="1">
      <alignment horizontal="center"/>
    </xf>
    <xf numFmtId="0" fontId="54" fillId="0" borderId="0" xfId="0" applyFont="1" applyAlignment="1">
      <alignment horizontal="center"/>
    </xf>
    <xf numFmtId="167" fontId="48" fillId="0" borderId="7" xfId="1" applyNumberFormat="1" applyFont="1" applyFill="1" applyBorder="1" applyAlignment="1" applyProtection="1">
      <alignment horizontal="center"/>
    </xf>
    <xf numFmtId="165" fontId="49" fillId="0" borderId="0" xfId="0" applyNumberFormat="1" applyFont="1" applyAlignment="1">
      <alignment horizontal="center"/>
    </xf>
    <xf numFmtId="165" fontId="50" fillId="0" borderId="0" xfId="0" applyNumberFormat="1" applyFont="1" applyAlignment="1">
      <alignment horizontal="center"/>
    </xf>
    <xf numFmtId="0" fontId="49" fillId="3" borderId="2" xfId="0" applyFont="1" applyFill="1" applyBorder="1" applyAlignment="1">
      <alignment horizontal="center"/>
    </xf>
    <xf numFmtId="0" fontId="50" fillId="0" borderId="0" xfId="0" applyFont="1" applyAlignment="1">
      <alignment horizontal="center" vertical="center"/>
    </xf>
    <xf numFmtId="0" fontId="50" fillId="0" borderId="0" xfId="0" applyFont="1"/>
    <xf numFmtId="0" fontId="50" fillId="0" borderId="0" xfId="0" applyFont="1" applyAlignment="1">
      <alignment horizontal="center"/>
    </xf>
    <xf numFmtId="165" fontId="49" fillId="0" borderId="1" xfId="0" applyNumberFormat="1" applyFont="1" applyBorder="1" applyAlignment="1">
      <alignment horizontal="center"/>
    </xf>
    <xf numFmtId="167" fontId="49" fillId="0" borderId="0" xfId="1" applyNumberFormat="1" applyFont="1" applyFill="1" applyBorder="1" applyAlignment="1" applyProtection="1">
      <alignment horizontal="center"/>
    </xf>
    <xf numFmtId="167" fontId="49" fillId="0" borderId="7" xfId="1" applyNumberFormat="1" applyFont="1" applyFill="1" applyBorder="1" applyAlignment="1" applyProtection="1">
      <alignment horizontal="center"/>
    </xf>
    <xf numFmtId="167" fontId="49" fillId="0" borderId="1" xfId="1" applyNumberFormat="1" applyFont="1" applyFill="1" applyBorder="1" applyAlignment="1" applyProtection="1">
      <alignment horizontal="center"/>
    </xf>
    <xf numFmtId="167" fontId="50" fillId="0" borderId="0" xfId="1" applyNumberFormat="1" applyFont="1" applyFill="1" applyBorder="1" applyAlignment="1" applyProtection="1">
      <alignment horizontal="center"/>
    </xf>
    <xf numFmtId="167" fontId="49" fillId="0" borderId="0" xfId="1" applyNumberFormat="1" applyFont="1" applyFill="1" applyBorder="1" applyAlignment="1" applyProtection="1">
      <alignment horizontal="center"/>
      <protection locked="0"/>
    </xf>
    <xf numFmtId="0" fontId="49" fillId="0" borderId="0" xfId="0" applyFont="1"/>
    <xf numFmtId="166" fontId="49" fillId="0" borderId="0" xfId="0" applyNumberFormat="1" applyFont="1" applyAlignment="1">
      <alignment horizontal="right"/>
    </xf>
    <xf numFmtId="0" fontId="51" fillId="0" borderId="0" xfId="0" applyFont="1"/>
    <xf numFmtId="166" fontId="53" fillId="0" borderId="0" xfId="0" applyNumberFormat="1" applyFont="1" applyAlignment="1">
      <alignment horizontal="right"/>
    </xf>
    <xf numFmtId="0" fontId="53" fillId="0" borderId="0" xfId="0" applyFont="1"/>
    <xf numFmtId="166" fontId="55" fillId="0" borderId="0" xfId="0" applyNumberFormat="1" applyFont="1" applyAlignment="1">
      <alignment horizontal="right"/>
    </xf>
    <xf numFmtId="0" fontId="54" fillId="0" borderId="0" xfId="0" applyFont="1"/>
    <xf numFmtId="0" fontId="55" fillId="0" borderId="0" xfId="0" applyFont="1"/>
    <xf numFmtId="49" fontId="55" fillId="0" borderId="0" xfId="0" applyNumberFormat="1" applyFont="1"/>
    <xf numFmtId="0" fontId="56" fillId="0" borderId="0" xfId="0" applyFont="1"/>
    <xf numFmtId="0" fontId="1" fillId="0" borderId="0" xfId="0" applyFont="1"/>
    <xf numFmtId="9" fontId="49" fillId="0" borderId="0" xfId="2" applyFont="1" applyFill="1" applyBorder="1" applyAlignment="1" applyProtection="1">
      <alignment horizontal="right"/>
    </xf>
    <xf numFmtId="0" fontId="56" fillId="0" borderId="0" xfId="0" applyFont="1" applyAlignment="1">
      <alignment horizontal="center"/>
    </xf>
    <xf numFmtId="166" fontId="57" fillId="0" borderId="0" xfId="0" applyNumberFormat="1" applyFont="1" applyAlignment="1">
      <alignment horizontal="right"/>
    </xf>
    <xf numFmtId="0" fontId="58" fillId="0" borderId="0" xfId="0" applyFont="1" applyAlignment="1">
      <alignment horizontal="center"/>
    </xf>
    <xf numFmtId="165" fontId="59" fillId="0" borderId="0" xfId="0" applyNumberFormat="1" applyFont="1" applyAlignment="1">
      <alignment horizontal="center"/>
    </xf>
    <xf numFmtId="167" fontId="24" fillId="0" borderId="0" xfId="1" applyNumberFormat="1" applyFont="1" applyFill="1" applyBorder="1" applyAlignment="1" applyProtection="1">
      <alignment horizontal="right"/>
      <protection locked="0"/>
    </xf>
    <xf numFmtId="165" fontId="20" fillId="0" borderId="0" xfId="0" applyNumberFormat="1" applyFont="1" applyAlignment="1">
      <alignment horizontal="center"/>
    </xf>
    <xf numFmtId="0" fontId="59" fillId="0" borderId="0" xfId="0" applyFont="1" applyAlignment="1">
      <alignment horizontal="center"/>
    </xf>
    <xf numFmtId="0" fontId="59" fillId="0" borderId="0" xfId="0" applyFont="1" applyAlignment="1">
      <alignment horizontal="center" vertical="center"/>
    </xf>
    <xf numFmtId="0" fontId="59" fillId="0" borderId="0" xfId="0" applyFont="1"/>
    <xf numFmtId="0" fontId="21" fillId="0" borderId="0" xfId="0" applyFont="1" applyAlignment="1" applyProtection="1">
      <alignment horizontal="center"/>
      <protection locked="0"/>
    </xf>
    <xf numFmtId="0" fontId="64" fillId="0" borderId="1" xfId="0" applyFont="1" applyBorder="1" applyAlignment="1">
      <alignment horizontal="left"/>
    </xf>
    <xf numFmtId="0" fontId="16" fillId="0" borderId="1" xfId="0" applyFont="1" applyBorder="1" applyAlignment="1">
      <alignment horizontal="center"/>
    </xf>
    <xf numFmtId="0" fontId="61" fillId="0" borderId="0" xfId="0" applyFont="1"/>
    <xf numFmtId="0" fontId="61" fillId="0" borderId="0" xfId="0" quotePrefix="1" applyFont="1"/>
    <xf numFmtId="0" fontId="18" fillId="0" borderId="0" xfId="0" applyFont="1" applyProtection="1">
      <protection hidden="1"/>
    </xf>
    <xf numFmtId="0" fontId="19" fillId="0" borderId="0" xfId="0" applyFont="1" applyProtection="1">
      <protection hidden="1"/>
    </xf>
    <xf numFmtId="0" fontId="61" fillId="5" borderId="0" xfId="0" applyFont="1" applyFill="1" applyProtection="1">
      <protection locked="0"/>
    </xf>
    <xf numFmtId="0" fontId="66" fillId="0" borderId="0" xfId="0" applyFont="1" applyProtection="1">
      <protection hidden="1"/>
    </xf>
    <xf numFmtId="0" fontId="67" fillId="0" borderId="0" xfId="0" applyFont="1"/>
    <xf numFmtId="0" fontId="67" fillId="0" borderId="1" xfId="0" applyFont="1" applyBorder="1"/>
    <xf numFmtId="0" fontId="66" fillId="0" borderId="1" xfId="0" applyFont="1" applyBorder="1" applyProtection="1">
      <protection hidden="1"/>
    </xf>
    <xf numFmtId="0" fontId="66" fillId="0" borderId="1" xfId="0" applyFont="1" applyBorder="1" applyAlignment="1" applyProtection="1">
      <alignment horizontal="right"/>
      <protection hidden="1"/>
    </xf>
    <xf numFmtId="166" fontId="68" fillId="0" borderId="0" xfId="0" applyNumberFormat="1" applyFont="1" applyAlignment="1" applyProtection="1">
      <alignment horizontal="right"/>
      <protection hidden="1"/>
    </xf>
    <xf numFmtId="166" fontId="68" fillId="0" borderId="1" xfId="0" applyNumberFormat="1" applyFont="1" applyBorder="1" applyAlignment="1">
      <alignment horizontal="right"/>
    </xf>
    <xf numFmtId="0" fontId="67" fillId="0" borderId="0" xfId="0" applyFont="1" applyAlignment="1" applyProtection="1">
      <alignment horizontal="left"/>
      <protection hidden="1"/>
    </xf>
    <xf numFmtId="0" fontId="67" fillId="0" borderId="0" xfId="0" applyFont="1" applyProtection="1">
      <protection hidden="1"/>
    </xf>
    <xf numFmtId="0" fontId="67" fillId="0" borderId="0" xfId="0" applyFont="1" applyAlignment="1" applyProtection="1">
      <alignment horizontal="right"/>
      <protection hidden="1"/>
    </xf>
    <xf numFmtId="0" fontId="67" fillId="0" borderId="1" xfId="0" applyFont="1" applyBorder="1" applyProtection="1">
      <protection hidden="1"/>
    </xf>
    <xf numFmtId="0" fontId="67" fillId="0" borderId="1" xfId="0" applyFont="1" applyBorder="1" applyAlignment="1" applyProtection="1">
      <alignment horizontal="right"/>
      <protection hidden="1"/>
    </xf>
    <xf numFmtId="0" fontId="69" fillId="0" borderId="0" xfId="0" applyFont="1" applyAlignment="1" applyProtection="1">
      <alignment horizontal="left"/>
      <protection hidden="1"/>
    </xf>
    <xf numFmtId="0" fontId="69" fillId="0" borderId="0" xfId="0" applyFont="1" applyAlignment="1" applyProtection="1">
      <alignment horizontal="right"/>
      <protection hidden="1"/>
    </xf>
    <xf numFmtId="0" fontId="69" fillId="0" borderId="1" xfId="0" applyFont="1" applyBorder="1" applyAlignment="1" applyProtection="1">
      <alignment horizontal="right"/>
      <protection hidden="1"/>
    </xf>
    <xf numFmtId="0" fontId="13" fillId="0" borderId="0" xfId="0" applyFont="1" applyAlignment="1">
      <alignment horizontal="left"/>
    </xf>
    <xf numFmtId="0" fontId="13" fillId="0" borderId="0" xfId="0" applyFont="1"/>
    <xf numFmtId="168" fontId="9" fillId="0" borderId="0" xfId="0" applyNumberFormat="1" applyFont="1" applyAlignment="1">
      <alignment horizontal="center"/>
    </xf>
    <xf numFmtId="169" fontId="9" fillId="2" borderId="4" xfId="1" applyNumberFormat="1" applyFont="1" applyFill="1" applyBorder="1" applyAlignment="1" applyProtection="1">
      <alignment horizontal="right"/>
      <protection locked="0"/>
    </xf>
    <xf numFmtId="169" fontId="9" fillId="2" borderId="3" xfId="1" applyNumberFormat="1" applyFont="1" applyFill="1" applyBorder="1" applyAlignment="1" applyProtection="1">
      <alignment horizontal="right"/>
      <protection locked="0"/>
    </xf>
    <xf numFmtId="169" fontId="9" fillId="2" borderId="5" xfId="1" applyNumberFormat="1" applyFont="1" applyFill="1" applyBorder="1" applyAlignment="1" applyProtection="1">
      <alignment horizontal="right"/>
      <protection locked="0"/>
    </xf>
    <xf numFmtId="170" fontId="29" fillId="0" borderId="3" xfId="0" applyNumberFormat="1" applyFont="1" applyBorder="1" applyAlignment="1">
      <alignment horizontal="right"/>
    </xf>
    <xf numFmtId="170" fontId="29" fillId="0" borderId="2" xfId="0" applyNumberFormat="1" applyFont="1" applyBorder="1" applyAlignment="1">
      <alignment horizontal="right"/>
    </xf>
    <xf numFmtId="169" fontId="9" fillId="0" borderId="4" xfId="1" applyNumberFormat="1" applyFont="1" applyFill="1" applyBorder="1" applyAlignment="1" applyProtection="1">
      <alignment horizontal="right"/>
    </xf>
    <xf numFmtId="169" fontId="9" fillId="0" borderId="5" xfId="1" applyNumberFormat="1" applyFont="1" applyFill="1" applyBorder="1" applyAlignment="1" applyProtection="1">
      <alignment horizontal="right"/>
    </xf>
    <xf numFmtId="169" fontId="9" fillId="0" borderId="3" xfId="1" applyNumberFormat="1" applyFont="1" applyFill="1" applyBorder="1" applyAlignment="1" applyProtection="1">
      <alignment horizontal="right"/>
    </xf>
    <xf numFmtId="169" fontId="2" fillId="2" borderId="3" xfId="1" applyNumberFormat="1" applyFont="1" applyFill="1" applyBorder="1" applyAlignment="1" applyProtection="1">
      <alignment horizontal="right"/>
      <protection locked="0"/>
    </xf>
    <xf numFmtId="169" fontId="2" fillId="2" borderId="4" xfId="1" applyNumberFormat="1" applyFont="1" applyFill="1" applyBorder="1" applyAlignment="1" applyProtection="1">
      <alignment horizontal="right"/>
      <protection locked="0"/>
    </xf>
    <xf numFmtId="169" fontId="2" fillId="2" borderId="5" xfId="1" applyNumberFormat="1" applyFont="1" applyFill="1" applyBorder="1" applyAlignment="1" applyProtection="1">
      <alignment horizontal="right"/>
      <protection locked="0"/>
    </xf>
    <xf numFmtId="169" fontId="2" fillId="0" borderId="3" xfId="1" applyNumberFormat="1" applyFont="1" applyFill="1" applyBorder="1" applyAlignment="1" applyProtection="1">
      <alignment horizontal="right"/>
    </xf>
    <xf numFmtId="169" fontId="2" fillId="0" borderId="4" xfId="1" applyNumberFormat="1" applyFont="1" applyFill="1" applyBorder="1" applyAlignment="1" applyProtection="1">
      <alignment horizontal="right"/>
    </xf>
    <xf numFmtId="169" fontId="2" fillId="0" borderId="5" xfId="1" applyNumberFormat="1" applyFont="1" applyFill="1" applyBorder="1" applyAlignment="1" applyProtection="1">
      <alignment horizontal="right"/>
    </xf>
    <xf numFmtId="170" fontId="3" fillId="0" borderId="2" xfId="0" applyNumberFormat="1" applyFont="1" applyBorder="1" applyAlignment="1">
      <alignment horizontal="right"/>
    </xf>
    <xf numFmtId="170" fontId="3" fillId="0" borderId="8" xfId="0" applyNumberFormat="1" applyFont="1" applyBorder="1" applyAlignment="1">
      <alignment horizontal="right"/>
    </xf>
    <xf numFmtId="167" fontId="8" fillId="0" borderId="3" xfId="1" applyNumberFormat="1" applyFont="1" applyFill="1" applyBorder="1" applyAlignment="1" applyProtection="1">
      <alignment horizontal="center"/>
    </xf>
    <xf numFmtId="169" fontId="2" fillId="2" borderId="2" xfId="1" applyNumberFormat="1" applyFont="1" applyFill="1" applyBorder="1" applyAlignment="1" applyProtection="1">
      <alignment horizontal="right"/>
      <protection locked="0"/>
    </xf>
    <xf numFmtId="167" fontId="5" fillId="2" borderId="3" xfId="1" applyNumberFormat="1" applyFont="1" applyFill="1" applyBorder="1" applyAlignment="1" applyProtection="1">
      <alignment horizontal="center"/>
      <protection locked="0" hidden="1"/>
    </xf>
    <xf numFmtId="167" fontId="5" fillId="2" borderId="5" xfId="1" applyNumberFormat="1" applyFont="1" applyFill="1" applyBorder="1" applyAlignment="1" applyProtection="1">
      <alignment horizontal="center"/>
      <protection locked="0" hidden="1"/>
    </xf>
    <xf numFmtId="167" fontId="6" fillId="0" borderId="3" xfId="0" applyNumberFormat="1" applyFont="1" applyBorder="1" applyAlignment="1" applyProtection="1">
      <alignment horizontal="center"/>
      <protection hidden="1"/>
    </xf>
    <xf numFmtId="167" fontId="6" fillId="0" borderId="5" xfId="0" applyNumberFormat="1" applyFont="1" applyBorder="1" applyAlignment="1" applyProtection="1">
      <alignment horizontal="center"/>
      <protection hidden="1"/>
    </xf>
    <xf numFmtId="167" fontId="6" fillId="0" borderId="4" xfId="0" applyNumberFormat="1" applyFont="1" applyBorder="1" applyAlignment="1" applyProtection="1">
      <alignment horizontal="center"/>
      <protection hidden="1"/>
    </xf>
    <xf numFmtId="0" fontId="4" fillId="2" borderId="3" xfId="0" applyFont="1" applyFill="1" applyBorder="1" applyAlignment="1" applyProtection="1">
      <alignment horizontal="center" vertical="top" wrapText="1" shrinkToFit="1"/>
      <protection locked="0" hidden="1"/>
    </xf>
    <xf numFmtId="9" fontId="1" fillId="2" borderId="5" xfId="0" applyNumberFormat="1" applyFont="1" applyFill="1" applyBorder="1" applyAlignment="1" applyProtection="1">
      <alignment horizontal="center"/>
      <protection locked="0" hidden="1"/>
    </xf>
    <xf numFmtId="0" fontId="6" fillId="0" borderId="3" xfId="0" applyFont="1" applyBorder="1" applyAlignment="1" applyProtection="1">
      <alignment horizontal="center" vertical="top" wrapText="1" shrinkToFit="1"/>
      <protection hidden="1"/>
    </xf>
    <xf numFmtId="9" fontId="6" fillId="0" borderId="5" xfId="0" applyNumberFormat="1" applyFont="1" applyBorder="1" applyAlignment="1" applyProtection="1">
      <alignment horizontal="center"/>
      <protection hidden="1"/>
    </xf>
    <xf numFmtId="0" fontId="1" fillId="0" borderId="0" xfId="0" applyFont="1" applyAlignment="1" applyProtection="1">
      <alignment horizontal="center"/>
      <protection hidden="1"/>
    </xf>
    <xf numFmtId="167" fontId="2" fillId="0" borderId="0" xfId="1" applyNumberFormat="1" applyFont="1" applyFill="1" applyBorder="1" applyAlignment="1" applyProtection="1">
      <protection locked="0"/>
    </xf>
    <xf numFmtId="167" fontId="2" fillId="0" borderId="0" xfId="1" applyNumberFormat="1" applyFont="1" applyFill="1" applyBorder="1" applyAlignment="1"/>
    <xf numFmtId="0" fontId="7" fillId="0" borderId="0" xfId="0" applyFont="1" applyAlignment="1">
      <alignment vertical="center"/>
    </xf>
    <xf numFmtId="0" fontId="28" fillId="6" borderId="0" xfId="0" applyFont="1" applyFill="1" applyAlignment="1">
      <alignment horizontal="center"/>
    </xf>
    <xf numFmtId="169" fontId="43" fillId="7" borderId="4" xfId="1" applyNumberFormat="1" applyFont="1" applyFill="1" applyBorder="1" applyAlignment="1" applyProtection="1">
      <alignment horizontal="right"/>
    </xf>
    <xf numFmtId="169" fontId="9" fillId="0" borderId="2" xfId="0" applyNumberFormat="1" applyFont="1" applyBorder="1" applyAlignment="1">
      <alignment horizontal="right"/>
    </xf>
    <xf numFmtId="0" fontId="30" fillId="0" borderId="0" xfId="0" applyFont="1" applyAlignment="1">
      <alignment horizontal="right" vertical="center"/>
    </xf>
    <xf numFmtId="167" fontId="53" fillId="0" borderId="0" xfId="1" applyNumberFormat="1" applyFont="1" applyFill="1" applyBorder="1" applyAlignment="1" applyProtection="1">
      <alignment horizontal="center" vertical="center"/>
    </xf>
    <xf numFmtId="171" fontId="52" fillId="8" borderId="8" xfId="2" applyNumberFormat="1" applyFont="1" applyFill="1" applyBorder="1" applyAlignment="1" applyProtection="1">
      <alignment horizontal="right" vertical="center"/>
    </xf>
    <xf numFmtId="0" fontId="52" fillId="0" borderId="0" xfId="0" applyFont="1" applyAlignment="1">
      <alignment vertical="center"/>
    </xf>
    <xf numFmtId="0" fontId="1" fillId="2" borderId="0" xfId="0" applyFont="1" applyFill="1" applyProtection="1">
      <protection locked="0"/>
    </xf>
    <xf numFmtId="169" fontId="9" fillId="0" borderId="5" xfId="0" applyNumberFormat="1" applyFont="1" applyBorder="1" applyAlignment="1">
      <alignment horizontal="right"/>
    </xf>
    <xf numFmtId="169" fontId="9" fillId="0" borderId="3" xfId="0" applyNumberFormat="1" applyFont="1" applyBorder="1" applyAlignment="1">
      <alignment horizontal="right"/>
    </xf>
    <xf numFmtId="169" fontId="9" fillId="0" borderId="4" xfId="0" applyNumberFormat="1" applyFont="1" applyBorder="1" applyAlignment="1">
      <alignment horizontal="right"/>
    </xf>
    <xf numFmtId="169" fontId="50" fillId="2" borderId="8" xfId="1" applyNumberFormat="1" applyFont="1" applyFill="1" applyBorder="1" applyAlignment="1" applyProtection="1">
      <alignment horizontal="right"/>
      <protection locked="0"/>
    </xf>
    <xf numFmtId="170" fontId="29" fillId="0" borderId="8" xfId="0" applyNumberFormat="1" applyFont="1" applyBorder="1" applyAlignment="1">
      <alignment horizontal="right"/>
    </xf>
    <xf numFmtId="170" fontId="29" fillId="0" borderId="5" xfId="0" applyNumberFormat="1" applyFont="1" applyBorder="1" applyAlignment="1">
      <alignment horizontal="right"/>
    </xf>
    <xf numFmtId="169" fontId="49" fillId="7" borderId="2" xfId="1" applyNumberFormat="1" applyFont="1" applyFill="1" applyBorder="1" applyAlignment="1" applyProtection="1">
      <alignment horizontal="right"/>
    </xf>
    <xf numFmtId="169" fontId="49" fillId="5" borderId="2" xfId="1" applyNumberFormat="1" applyFont="1" applyFill="1" applyBorder="1" applyAlignment="1" applyProtection="1">
      <alignment horizontal="right"/>
      <protection locked="0"/>
    </xf>
    <xf numFmtId="165" fontId="49" fillId="0" borderId="0" xfId="0" applyNumberFormat="1" applyFont="1" applyAlignment="1">
      <alignment horizontal="right"/>
    </xf>
    <xf numFmtId="169" fontId="49" fillId="0" borderId="2" xfId="1" applyNumberFormat="1" applyFont="1" applyFill="1" applyBorder="1" applyAlignment="1" applyProtection="1">
      <alignment horizontal="right"/>
    </xf>
    <xf numFmtId="169" fontId="50" fillId="0" borderId="8" xfId="1" applyNumberFormat="1" applyFont="1" applyFill="1" applyBorder="1" applyAlignment="1" applyProtection="1">
      <alignment horizontal="right"/>
    </xf>
    <xf numFmtId="0" fontId="62" fillId="0" borderId="0" xfId="0" applyFont="1" applyAlignment="1">
      <alignment horizontal="left"/>
    </xf>
    <xf numFmtId="0" fontId="64" fillId="0" borderId="0" xfId="0" applyFont="1" applyAlignment="1">
      <alignment horizontal="center" vertical="center"/>
    </xf>
    <xf numFmtId="0" fontId="16" fillId="0" borderId="0" xfId="0" applyFont="1" applyAlignment="1">
      <alignment horizontal="center" vertical="center"/>
    </xf>
    <xf numFmtId="0" fontId="14" fillId="0" borderId="0" xfId="0" applyFont="1" applyAlignment="1">
      <alignment horizontal="center" vertical="center"/>
    </xf>
    <xf numFmtId="169" fontId="9" fillId="5" borderId="5" xfId="0" applyNumberFormat="1" applyFont="1" applyFill="1" applyBorder="1" applyAlignment="1" applyProtection="1">
      <alignment horizontal="right"/>
      <protection locked="0"/>
    </xf>
    <xf numFmtId="0" fontId="11" fillId="6" borderId="0" xfId="0" applyFont="1" applyFill="1" applyAlignment="1">
      <alignment horizontal="center"/>
    </xf>
    <xf numFmtId="0" fontId="11" fillId="9" borderId="0" xfId="0" applyFont="1" applyFill="1"/>
    <xf numFmtId="0" fontId="13" fillId="0" borderId="9" xfId="0" applyFont="1" applyBorder="1" applyAlignment="1">
      <alignment horizontal="center"/>
    </xf>
    <xf numFmtId="0" fontId="13" fillId="0" borderId="10" xfId="0" applyFont="1" applyBorder="1" applyAlignment="1">
      <alignment horizontal="center"/>
    </xf>
    <xf numFmtId="0" fontId="13" fillId="0" borderId="12" xfId="0" applyFont="1" applyBorder="1" applyAlignment="1">
      <alignment horizontal="center"/>
    </xf>
    <xf numFmtId="0" fontId="0" fillId="0" borderId="12" xfId="0" applyBorder="1"/>
    <xf numFmtId="0" fontId="0" fillId="0" borderId="13" xfId="0" applyBorder="1"/>
    <xf numFmtId="0" fontId="12" fillId="0" borderId="12" xfId="0" applyFont="1" applyBorder="1" applyAlignment="1">
      <alignment horizontal="center"/>
    </xf>
    <xf numFmtId="0" fontId="14" fillId="0" borderId="12" xfId="0" applyFont="1" applyBorder="1" applyAlignment="1">
      <alignment horizontal="center" vertical="center"/>
    </xf>
    <xf numFmtId="0" fontId="64" fillId="0" borderId="12" xfId="0" applyFont="1" applyBorder="1" applyAlignment="1">
      <alignment horizontal="center" vertical="center"/>
    </xf>
    <xf numFmtId="0" fontId="16" fillId="0" borderId="12" xfId="0" applyFont="1" applyBorder="1" applyAlignment="1">
      <alignment horizontal="center" vertical="center"/>
    </xf>
    <xf numFmtId="0" fontId="11" fillId="0" borderId="12" xfId="0" applyFont="1" applyBorder="1" applyAlignment="1">
      <alignment horizontal="center"/>
    </xf>
    <xf numFmtId="0" fontId="11" fillId="0" borderId="14" xfId="0" applyFont="1" applyBorder="1" applyAlignment="1">
      <alignment horizontal="center"/>
    </xf>
    <xf numFmtId="0" fontId="11" fillId="0" borderId="15" xfId="0" applyFont="1" applyBorder="1" applyAlignment="1">
      <alignment horizontal="center"/>
    </xf>
    <xf numFmtId="0" fontId="0" fillId="0" borderId="11" xfId="0" applyBorder="1"/>
    <xf numFmtId="0" fontId="0" fillId="0" borderId="16" xfId="0" applyBorder="1"/>
    <xf numFmtId="0" fontId="12" fillId="0" borderId="0" xfId="0" applyFont="1" applyAlignment="1">
      <alignment horizontal="center"/>
    </xf>
    <xf numFmtId="0" fontId="0" fillId="0" borderId="1" xfId="0" applyBorder="1"/>
    <xf numFmtId="0" fontId="70" fillId="0" borderId="0" xfId="0" applyFont="1"/>
    <xf numFmtId="0" fontId="1" fillId="0" borderId="0" xfId="0" applyFont="1" applyProtection="1">
      <protection hidden="1"/>
    </xf>
    <xf numFmtId="49" fontId="1" fillId="0" borderId="0" xfId="0" applyNumberFormat="1" applyFont="1" applyProtection="1">
      <protection locked="0"/>
    </xf>
    <xf numFmtId="167" fontId="1" fillId="2" borderId="3" xfId="1" applyNumberFormat="1" applyFont="1" applyFill="1" applyBorder="1" applyAlignment="1" applyProtection="1">
      <alignment horizontal="center"/>
      <protection locked="0" hidden="1"/>
    </xf>
    <xf numFmtId="3" fontId="5" fillId="0" borderId="0" xfId="0" applyNumberFormat="1" applyFont="1" applyProtection="1">
      <protection locked="0"/>
    </xf>
    <xf numFmtId="0" fontId="44" fillId="0" borderId="0" xfId="0" applyFont="1" applyProtection="1">
      <protection locked="0"/>
    </xf>
    <xf numFmtId="3" fontId="44" fillId="0" borderId="0" xfId="0" applyNumberFormat="1" applyFont="1" applyProtection="1">
      <protection locked="0"/>
    </xf>
    <xf numFmtId="0" fontId="62" fillId="0" borderId="0" xfId="0" applyFont="1" applyAlignment="1">
      <alignment horizontal="left"/>
    </xf>
    <xf numFmtId="0" fontId="63" fillId="0" borderId="12" xfId="0" applyFont="1" applyBorder="1" applyAlignment="1">
      <alignment horizontal="center" vertical="center"/>
    </xf>
    <xf numFmtId="0" fontId="63" fillId="0" borderId="0" xfId="0" applyFont="1" applyAlignment="1">
      <alignment horizontal="center" vertical="center"/>
    </xf>
    <xf numFmtId="0" fontId="63" fillId="0" borderId="13" xfId="0" applyFont="1" applyBorder="1" applyAlignment="1">
      <alignment horizontal="center" vertical="center"/>
    </xf>
    <xf numFmtId="0" fontId="63" fillId="2" borderId="12" xfId="0" applyFont="1" applyFill="1" applyBorder="1" applyAlignment="1" applyProtection="1">
      <alignment horizontal="center" vertical="center"/>
      <protection locked="0"/>
    </xf>
    <xf numFmtId="0" fontId="63" fillId="2" borderId="0" xfId="0" applyFont="1" applyFill="1" applyAlignment="1" applyProtection="1">
      <alignment horizontal="center" vertical="center"/>
      <protection locked="0"/>
    </xf>
    <xf numFmtId="0" fontId="63" fillId="2" borderId="13" xfId="0" applyFont="1" applyFill="1" applyBorder="1" applyAlignment="1" applyProtection="1">
      <alignment horizontal="center" vertical="center"/>
      <protection locked="0"/>
    </xf>
    <xf numFmtId="0" fontId="13" fillId="5" borderId="0" xfId="0" applyFont="1" applyFill="1" applyAlignment="1" applyProtection="1">
      <alignment horizontal="center"/>
      <protection locked="0"/>
    </xf>
    <xf numFmtId="0" fontId="16" fillId="0" borderId="12" xfId="0" applyFont="1" applyBorder="1" applyAlignment="1">
      <alignment horizontal="center" vertical="center"/>
    </xf>
    <xf numFmtId="0" fontId="16" fillId="0" borderId="0" xfId="0" applyFont="1" applyAlignment="1">
      <alignment horizontal="center" vertical="center"/>
    </xf>
    <xf numFmtId="0" fontId="14" fillId="0" borderId="12" xfId="0" applyFont="1" applyBorder="1" applyAlignment="1">
      <alignment horizontal="center" vertical="center"/>
    </xf>
    <xf numFmtId="0" fontId="14" fillId="0" borderId="0" xfId="0" applyFont="1" applyAlignment="1">
      <alignment horizontal="center" vertical="center"/>
    </xf>
    <xf numFmtId="0" fontId="64" fillId="0" borderId="12" xfId="0" applyFont="1" applyBorder="1" applyAlignment="1">
      <alignment horizontal="center" vertical="center"/>
    </xf>
    <xf numFmtId="0" fontId="64" fillId="0" borderId="0" xfId="0" applyFont="1" applyAlignment="1">
      <alignment horizontal="center" vertical="center"/>
    </xf>
    <xf numFmtId="0" fontId="64" fillId="0" borderId="13" xfId="0" applyFont="1" applyBorder="1" applyAlignment="1">
      <alignment horizontal="center" vertical="center"/>
    </xf>
    <xf numFmtId="0" fontId="65" fillId="0" borderId="12" xfId="0" applyFont="1" applyBorder="1" applyAlignment="1">
      <alignment horizontal="center" vertical="center"/>
    </xf>
    <xf numFmtId="0" fontId="65" fillId="0" borderId="0" xfId="0" applyFont="1" applyAlignment="1">
      <alignment horizontal="center" vertical="center"/>
    </xf>
    <xf numFmtId="0" fontId="65" fillId="0" borderId="13" xfId="0" applyFont="1" applyBorder="1" applyAlignment="1">
      <alignment horizontal="center" vertical="center"/>
    </xf>
    <xf numFmtId="165" fontId="2" fillId="0" borderId="0" xfId="0" applyNumberFormat="1" applyFont="1"/>
    <xf numFmtId="0" fontId="52" fillId="0" borderId="0" xfId="0" applyFont="1" applyAlignment="1">
      <alignment horizontal="center"/>
    </xf>
    <xf numFmtId="0" fontId="54" fillId="0" borderId="0" xfId="0" applyFont="1" applyAlignment="1">
      <alignment horizontal="center"/>
    </xf>
    <xf numFmtId="0" fontId="56" fillId="0" borderId="0" xfId="0" applyFont="1" applyAlignment="1">
      <alignment horizontal="center"/>
    </xf>
    <xf numFmtId="2" fontId="23" fillId="0" borderId="0" xfId="0" applyNumberFormat="1" applyFont="1" applyAlignment="1">
      <alignment horizontal="center"/>
    </xf>
    <xf numFmtId="0" fontId="5" fillId="0" borderId="0" xfId="0" applyFont="1" applyAlignment="1" applyProtection="1">
      <alignment horizontal="left"/>
      <protection hidden="1"/>
    </xf>
    <xf numFmtId="0" fontId="1" fillId="0" borderId="0" xfId="0" applyFont="1" applyAlignment="1" applyProtection="1">
      <alignment horizontal="left"/>
      <protection hidden="1"/>
    </xf>
  </cellXfs>
  <cellStyles count="10">
    <cellStyle name="Comma" xfId="1" builtinId="3"/>
    <cellStyle name="Comma 2" xfId="4" xr:uid="{00000000-0005-0000-0000-000001000000}"/>
    <cellStyle name="Comma 3" xfId="8" xr:uid="{00000000-0005-0000-0000-000002000000}"/>
    <cellStyle name="Comma 3 2" xfId="9" xr:uid="{00000000-0005-0000-0000-000003000000}"/>
    <cellStyle name="Comma 4" xfId="3" xr:uid="{00000000-0005-0000-0000-000004000000}"/>
    <cellStyle name="Normal" xfId="0" builtinId="0"/>
    <cellStyle name="Normal 2" xfId="7" xr:uid="{00000000-0005-0000-0000-000006000000}"/>
    <cellStyle name="Normal 2 2" xfId="5" xr:uid="{00000000-0005-0000-0000-000007000000}"/>
    <cellStyle name="Normal 3" xfId="6" xr:uid="{00000000-0005-0000-0000-000008000000}"/>
    <cellStyle name="Percent"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CDE6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Drop" dropStyle="combo" dx="22" fmlaLink="$B$45" fmlaRange="$B$46:$B$81" noThreeD="1" sel="22" val="20"/>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1409700</xdr:colOff>
          <xdr:row>14</xdr:row>
          <xdr:rowOff>38100</xdr:rowOff>
        </xdr:from>
        <xdr:to>
          <xdr:col>2</xdr:col>
          <xdr:colOff>857250</xdr:colOff>
          <xdr:row>16</xdr:row>
          <xdr:rowOff>57150</xdr:rowOff>
        </xdr:to>
        <xdr:sp macro="" textlink="">
          <xdr:nvSpPr>
            <xdr:cNvPr id="4100" name="Drop Down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2228850</xdr:colOff>
          <xdr:row>0</xdr:row>
          <xdr:rowOff>171450</xdr:rowOff>
        </xdr:from>
        <xdr:to>
          <xdr:col>2</xdr:col>
          <xdr:colOff>19050</xdr:colOff>
          <xdr:row>3</xdr:row>
          <xdr:rowOff>1771650</xdr:rowOff>
        </xdr:to>
        <xdr:sp macro="" textlink="">
          <xdr:nvSpPr>
            <xdr:cNvPr id="4104" name="Object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161925</xdr:colOff>
      <xdr:row>4</xdr:row>
      <xdr:rowOff>57150</xdr:rowOff>
    </xdr:from>
    <xdr:to>
      <xdr:col>5</xdr:col>
      <xdr:colOff>38101</xdr:colOff>
      <xdr:row>56</xdr:row>
      <xdr:rowOff>57150</xdr:rowOff>
    </xdr:to>
    <xdr:sp macro="" textlink="" fLocksText="0">
      <xdr:nvSpPr>
        <xdr:cNvPr id="1028" name="Text Box 4">
          <a:extLst>
            <a:ext uri="{FF2B5EF4-FFF2-40B4-BE49-F238E27FC236}">
              <a16:creationId xmlns:a16="http://schemas.microsoft.com/office/drawing/2014/main" id="{00000000-0008-0000-0100-000004040000}"/>
            </a:ext>
          </a:extLst>
        </xdr:cNvPr>
        <xdr:cNvSpPr txBox="1">
          <a:spLocks noChangeArrowheads="1"/>
        </xdr:cNvSpPr>
      </xdr:nvSpPr>
      <xdr:spPr bwMode="auto">
        <a:xfrm>
          <a:off x="161925" y="790575"/>
          <a:ext cx="6429376" cy="8420100"/>
        </a:xfrm>
        <a:prstGeom prst="rect">
          <a:avLst/>
        </a:prstGeom>
        <a:solidFill>
          <a:srgbClr xmlns:mc="http://schemas.openxmlformats.org/markup-compatibility/2006" xmlns:a14="http://schemas.microsoft.com/office/drawing/2010/main" val="FFFFFF" mc:Ignorable="a14" a14:legacySpreadsheetColorIndex="65"/>
        </a:solidFill>
        <a:ln w="9525">
          <a:noFill/>
          <a:prstDash val="lgDashDotDot"/>
          <a:miter lim="800000"/>
          <a:headEnd/>
          <a:tailEnd/>
        </a:ln>
      </xdr:spPr>
      <xdr:txBody>
        <a:bodyPr vertOverflow="clip" wrap="square" lIns="91440" tIns="45720" rIns="91440" bIns="45720" anchor="t" upright="1"/>
        <a:lstStyle/>
        <a:p>
          <a:pPr algn="just" rtl="0">
            <a:lnSpc>
              <a:spcPts val="1100"/>
            </a:lnSpc>
            <a:defRPr sz="1000"/>
          </a:pPr>
          <a:endParaRPr lang="en-US" sz="1000" b="0" i="0" u="none" strike="noStrike" baseline="0">
            <a:solidFill>
              <a:srgbClr val="000000"/>
            </a:solidFill>
            <a:latin typeface="+mj-lt"/>
            <a:cs typeface="Arial"/>
          </a:endParaRPr>
        </a:p>
        <a:p>
          <a:pPr algn="just" rtl="0">
            <a:defRPr sz="1000"/>
          </a:pPr>
          <a:endParaRPr lang="en-US" sz="1000" b="0" i="0" u="none" strike="noStrike" baseline="0">
            <a:solidFill>
              <a:srgbClr val="000000"/>
            </a:solidFill>
            <a:latin typeface="+mj-lt"/>
            <a:cs typeface="Arial"/>
          </a:endParaRPr>
        </a:p>
        <a:p>
          <a:pPr algn="just" rtl="0">
            <a:defRPr sz="1000"/>
          </a:pPr>
          <a:endParaRPr lang="en-US" sz="1000" b="0" i="0" u="none" strike="noStrike" baseline="0">
            <a:solidFill>
              <a:srgbClr val="000000"/>
            </a:solidFill>
            <a:latin typeface="+mj-lt"/>
            <a:cs typeface="Arial"/>
          </a:endParaRP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image" Target="../media/image2.emf"/><Relationship Id="rId5" Type="http://schemas.openxmlformats.org/officeDocument/2006/relationships/oleObject" Target="../embeddings/oleObject1.bin"/><Relationship Id="rId4" Type="http://schemas.openxmlformats.org/officeDocument/2006/relationships/image" Target="../media/image1.png"/></Relationships>
</file>

<file path=xl/worksheets/_rels/sheet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3"/>
  </sheetPr>
  <dimension ref="A1:J84"/>
  <sheetViews>
    <sheetView showGridLines="0" topLeftCell="A10" zoomScaleNormal="100" workbookViewId="0">
      <selection activeCell="A7" sqref="A7:D7"/>
    </sheetView>
  </sheetViews>
  <sheetFormatPr defaultColWidth="9.140625" defaultRowHeight="12.75" x14ac:dyDescent="0.2"/>
  <cols>
    <col min="1" max="1" width="33.42578125" customWidth="1"/>
    <col min="2" max="2" width="19.7109375" customWidth="1"/>
    <col min="3" max="3" width="23" customWidth="1"/>
    <col min="4" max="4" width="11.140625" customWidth="1"/>
    <col min="7" max="7" width="31.42578125" customWidth="1"/>
  </cols>
  <sheetData>
    <row r="1" spans="1:4" ht="15.75" thickTop="1" x14ac:dyDescent="0.2">
      <c r="A1" s="276"/>
      <c r="B1" s="277"/>
      <c r="C1" s="277"/>
      <c r="D1" s="288"/>
    </row>
    <row r="2" spans="1:4" ht="15" x14ac:dyDescent="0.2">
      <c r="A2" s="278"/>
      <c r="B2" s="306"/>
      <c r="C2" s="148"/>
      <c r="D2" s="280"/>
    </row>
    <row r="3" spans="1:4" x14ac:dyDescent="0.2">
      <c r="A3" s="279"/>
      <c r="B3" s="306"/>
      <c r="D3" s="280"/>
    </row>
    <row r="4" spans="1:4" ht="139.5" customHeight="1" x14ac:dyDescent="0.2">
      <c r="A4" s="281"/>
      <c r="B4" s="306"/>
      <c r="C4" s="290"/>
      <c r="D4" s="280"/>
    </row>
    <row r="5" spans="1:4" ht="27" x14ac:dyDescent="0.2">
      <c r="A5" s="307"/>
      <c r="B5" s="308"/>
      <c r="C5" s="308"/>
      <c r="D5" s="280"/>
    </row>
    <row r="6" spans="1:4" ht="7.5" customHeight="1" x14ac:dyDescent="0.2">
      <c r="A6" s="309"/>
      <c r="B6" s="310"/>
      <c r="C6" s="310"/>
      <c r="D6" s="280"/>
    </row>
    <row r="7" spans="1:4" ht="44.25" customHeight="1" x14ac:dyDescent="0.2">
      <c r="A7" s="303" t="s">
        <v>375</v>
      </c>
      <c r="B7" s="304"/>
      <c r="C7" s="304"/>
      <c r="D7" s="305"/>
    </row>
    <row r="8" spans="1:4" ht="4.5" customHeight="1" x14ac:dyDescent="0.2">
      <c r="A8" s="282"/>
      <c r="B8" s="272"/>
      <c r="C8" s="272"/>
      <c r="D8" s="280"/>
    </row>
    <row r="9" spans="1:4" ht="14.25" customHeight="1" x14ac:dyDescent="0.2">
      <c r="A9" s="282"/>
      <c r="B9" s="272"/>
      <c r="C9" s="272"/>
      <c r="D9" s="280"/>
    </row>
    <row r="10" spans="1:4" ht="30" customHeight="1" x14ac:dyDescent="0.2">
      <c r="A10" s="300" t="s">
        <v>42</v>
      </c>
      <c r="B10" s="301"/>
      <c r="C10" s="301"/>
      <c r="D10" s="302"/>
    </row>
    <row r="11" spans="1:4" ht="118.5" customHeight="1" x14ac:dyDescent="0.2">
      <c r="A11" s="282"/>
      <c r="B11" s="272"/>
      <c r="C11" s="272"/>
      <c r="D11" s="280"/>
    </row>
    <row r="12" spans="1:4" ht="27" customHeight="1" x14ac:dyDescent="0.2">
      <c r="A12" s="311" t="s">
        <v>102</v>
      </c>
      <c r="B12" s="312"/>
      <c r="C12" s="312"/>
      <c r="D12" s="313"/>
    </row>
    <row r="13" spans="1:4" ht="33.75" x14ac:dyDescent="0.2">
      <c r="A13" s="283"/>
      <c r="B13" s="270"/>
      <c r="C13" s="270"/>
      <c r="D13" s="280"/>
    </row>
    <row r="14" spans="1:4" ht="26.25" customHeight="1" x14ac:dyDescent="0.2">
      <c r="A14" s="311" t="s">
        <v>103</v>
      </c>
      <c r="B14" s="312"/>
      <c r="C14" s="312"/>
      <c r="D14" s="313"/>
    </row>
    <row r="15" spans="1:4" ht="3.75" customHeight="1" x14ac:dyDescent="0.2">
      <c r="A15" s="283"/>
      <c r="B15" s="270"/>
      <c r="C15" s="270"/>
      <c r="D15" s="280"/>
    </row>
    <row r="16" spans="1:4" ht="9.75" customHeight="1" x14ac:dyDescent="0.2">
      <c r="A16" s="283"/>
      <c r="B16" s="270"/>
      <c r="C16" s="270"/>
      <c r="D16" s="280"/>
    </row>
    <row r="17" spans="1:4" ht="30" customHeight="1" x14ac:dyDescent="0.2">
      <c r="A17" s="314" t="str">
        <f>VLOOKUP(B45,A46:H69,2,FALSE)</f>
        <v>1st January till End of June 2023 (Quarter 2)</v>
      </c>
      <c r="B17" s="315"/>
      <c r="C17" s="315"/>
      <c r="D17" s="316"/>
    </row>
    <row r="18" spans="1:4" ht="24.75" customHeight="1" x14ac:dyDescent="0.2">
      <c r="A18" s="284"/>
      <c r="B18" s="271"/>
      <c r="C18" s="271"/>
      <c r="D18" s="280"/>
    </row>
    <row r="19" spans="1:4" ht="33.75" customHeight="1" x14ac:dyDescent="0.4">
      <c r="A19" s="285"/>
      <c r="B19" s="193"/>
      <c r="C19" s="1"/>
      <c r="D19" s="280"/>
    </row>
    <row r="20" spans="1:4" x14ac:dyDescent="0.2">
      <c r="A20" s="285"/>
      <c r="B20" s="1"/>
      <c r="C20" s="1"/>
      <c r="D20" s="280"/>
    </row>
    <row r="21" spans="1:4" x14ac:dyDescent="0.2">
      <c r="A21" s="285"/>
      <c r="B21" s="1"/>
      <c r="C21" s="1"/>
      <c r="D21" s="280"/>
    </row>
    <row r="22" spans="1:4" x14ac:dyDescent="0.2">
      <c r="A22" s="285"/>
      <c r="B22" s="1"/>
      <c r="C22" s="1"/>
      <c r="D22" s="280"/>
    </row>
    <row r="23" spans="1:4" x14ac:dyDescent="0.2">
      <c r="A23" s="285"/>
      <c r="B23" s="1"/>
      <c r="C23" s="1"/>
      <c r="D23" s="280"/>
    </row>
    <row r="24" spans="1:4" x14ac:dyDescent="0.2">
      <c r="A24" s="285"/>
      <c r="B24" s="1"/>
      <c r="C24" s="1"/>
      <c r="D24" s="280"/>
    </row>
    <row r="25" spans="1:4" x14ac:dyDescent="0.2">
      <c r="A25" s="285"/>
      <c r="B25" s="1"/>
      <c r="C25" s="1"/>
      <c r="D25" s="280"/>
    </row>
    <row r="26" spans="1:4" x14ac:dyDescent="0.2">
      <c r="A26" s="285"/>
      <c r="B26" s="1"/>
      <c r="C26" s="1"/>
      <c r="D26" s="280"/>
    </row>
    <row r="27" spans="1:4" x14ac:dyDescent="0.2">
      <c r="A27" s="285"/>
      <c r="B27" s="1"/>
      <c r="C27" s="1"/>
      <c r="D27" s="280"/>
    </row>
    <row r="28" spans="1:4" x14ac:dyDescent="0.2">
      <c r="A28" s="285"/>
      <c r="B28" s="1"/>
      <c r="C28" s="1"/>
      <c r="D28" s="280"/>
    </row>
    <row r="29" spans="1:4" ht="29.25" customHeight="1" x14ac:dyDescent="0.2">
      <c r="A29" s="285"/>
      <c r="B29" s="1"/>
      <c r="C29" s="1"/>
      <c r="D29" s="280"/>
    </row>
    <row r="30" spans="1:4" ht="24" customHeight="1" thickBot="1" x14ac:dyDescent="0.25">
      <c r="A30" s="286"/>
      <c r="B30" s="287"/>
      <c r="C30" s="287"/>
      <c r="D30" s="289"/>
    </row>
    <row r="31" spans="1:4" ht="13.5" thickTop="1" x14ac:dyDescent="0.2">
      <c r="A31" s="1"/>
      <c r="B31" s="1"/>
      <c r="C31" s="1"/>
    </row>
    <row r="32" spans="1:4" x14ac:dyDescent="0.2">
      <c r="A32" s="1"/>
      <c r="B32" s="1"/>
      <c r="C32" s="1"/>
    </row>
    <row r="33" spans="1:10" ht="21" customHeight="1" x14ac:dyDescent="0.2">
      <c r="A33" s="1"/>
      <c r="B33" s="1"/>
      <c r="C33" s="1"/>
    </row>
    <row r="34" spans="1:10" ht="33.75" x14ac:dyDescent="0.65">
      <c r="A34" s="194" t="s">
        <v>43</v>
      </c>
      <c r="B34" s="195"/>
      <c r="C34" s="195"/>
      <c r="D34" s="291"/>
    </row>
    <row r="35" spans="1:10" ht="15" x14ac:dyDescent="0.2">
      <c r="A35" s="2"/>
      <c r="B35" s="2"/>
      <c r="C35" s="2"/>
    </row>
    <row r="36" spans="1:10" ht="20.25" customHeight="1" x14ac:dyDescent="0.3">
      <c r="A36" s="299" t="s">
        <v>313</v>
      </c>
      <c r="B36" s="299"/>
      <c r="C36" s="299"/>
      <c r="D36" s="292" t="s">
        <v>317</v>
      </c>
    </row>
    <row r="37" spans="1:10" ht="20.25" customHeight="1" x14ac:dyDescent="0.3">
      <c r="A37" s="299" t="s">
        <v>104</v>
      </c>
      <c r="B37" s="299"/>
      <c r="C37" s="299"/>
      <c r="D37" s="292" t="s">
        <v>318</v>
      </c>
    </row>
    <row r="38" spans="1:10" ht="20.25" customHeight="1" x14ac:dyDescent="0.3">
      <c r="A38" s="299" t="s">
        <v>309</v>
      </c>
      <c r="B38" s="299" t="s">
        <v>1</v>
      </c>
      <c r="C38" s="299"/>
      <c r="D38" s="292" t="s">
        <v>319</v>
      </c>
    </row>
    <row r="39" spans="1:10" ht="20.25" customHeight="1" x14ac:dyDescent="0.3">
      <c r="A39" s="299" t="s">
        <v>105</v>
      </c>
      <c r="B39" s="299"/>
      <c r="C39" s="299"/>
      <c r="D39" s="292" t="s">
        <v>320</v>
      </c>
    </row>
    <row r="40" spans="1:10" ht="20.25" customHeight="1" x14ac:dyDescent="0.3">
      <c r="A40" s="299" t="s">
        <v>314</v>
      </c>
      <c r="B40" s="299"/>
      <c r="C40" s="299"/>
      <c r="D40" s="292" t="s">
        <v>321</v>
      </c>
    </row>
    <row r="41" spans="1:10" ht="20.25" customHeight="1" x14ac:dyDescent="0.3">
      <c r="A41" s="269" t="s">
        <v>315</v>
      </c>
      <c r="B41" s="269"/>
      <c r="C41" s="269"/>
      <c r="D41" s="292" t="s">
        <v>322</v>
      </c>
    </row>
    <row r="42" spans="1:10" ht="20.25" customHeight="1" x14ac:dyDescent="0.3">
      <c r="A42" s="269" t="s">
        <v>316</v>
      </c>
      <c r="B42" s="269"/>
      <c r="C42" s="269"/>
      <c r="D42" s="292" t="s">
        <v>323</v>
      </c>
    </row>
    <row r="43" spans="1:10" ht="20.25" customHeight="1" x14ac:dyDescent="0.3">
      <c r="A43" s="269" t="s">
        <v>44</v>
      </c>
      <c r="B43" s="269"/>
      <c r="C43" s="269"/>
      <c r="D43" s="292" t="s">
        <v>324</v>
      </c>
    </row>
    <row r="44" spans="1:10" s="3" customFormat="1" hidden="1" x14ac:dyDescent="0.2">
      <c r="B44" s="143" t="str">
        <f>A17</f>
        <v>1st January till End of June 2023 (Quarter 2)</v>
      </c>
      <c r="C44" s="143"/>
    </row>
    <row r="45" spans="1:10" s="3" customFormat="1" hidden="1" x14ac:dyDescent="0.2">
      <c r="B45" s="144">
        <v>22</v>
      </c>
      <c r="C45" s="143"/>
    </row>
    <row r="46" spans="1:10" s="145" customFormat="1" hidden="1" x14ac:dyDescent="0.2">
      <c r="A46" s="145">
        <v>1</v>
      </c>
      <c r="B46" s="146" t="s">
        <v>227</v>
      </c>
      <c r="D46" s="146" t="s">
        <v>285</v>
      </c>
      <c r="H46" s="145">
        <v>2018</v>
      </c>
      <c r="I46" s="145">
        <v>2018</v>
      </c>
      <c r="J46" s="146" t="s">
        <v>228</v>
      </c>
    </row>
    <row r="47" spans="1:10" s="145" customFormat="1" hidden="1" x14ac:dyDescent="0.2">
      <c r="A47" s="145">
        <v>2</v>
      </c>
      <c r="B47" s="146" t="s">
        <v>229</v>
      </c>
      <c r="D47" s="146" t="s">
        <v>286</v>
      </c>
      <c r="H47" s="145">
        <v>2018</v>
      </c>
      <c r="I47" s="145">
        <v>2018</v>
      </c>
      <c r="J47" s="146" t="s">
        <v>230</v>
      </c>
    </row>
    <row r="48" spans="1:10" s="145" customFormat="1" hidden="1" x14ac:dyDescent="0.2">
      <c r="A48" s="145">
        <v>3</v>
      </c>
      <c r="B48" s="146" t="s">
        <v>231</v>
      </c>
      <c r="D48" s="146" t="s">
        <v>287</v>
      </c>
      <c r="H48" s="145">
        <v>2018</v>
      </c>
      <c r="I48" s="145">
        <v>2018</v>
      </c>
      <c r="J48" s="146" t="s">
        <v>232</v>
      </c>
    </row>
    <row r="49" spans="1:10" s="145" customFormat="1" hidden="1" x14ac:dyDescent="0.2">
      <c r="A49" s="145">
        <v>4</v>
      </c>
      <c r="B49" s="146" t="s">
        <v>233</v>
      </c>
      <c r="D49" s="146" t="s">
        <v>288</v>
      </c>
      <c r="H49" s="145">
        <v>2018</v>
      </c>
      <c r="I49" s="145">
        <v>2018</v>
      </c>
      <c r="J49" s="146" t="s">
        <v>223</v>
      </c>
    </row>
    <row r="50" spans="1:10" s="145" customFormat="1" hidden="1" x14ac:dyDescent="0.2">
      <c r="A50" s="145">
        <v>5</v>
      </c>
      <c r="B50" s="146" t="s">
        <v>234</v>
      </c>
      <c r="D50" s="146" t="s">
        <v>289</v>
      </c>
      <c r="H50" s="145">
        <v>2019</v>
      </c>
      <c r="I50" s="145">
        <v>2019</v>
      </c>
      <c r="J50" s="146" t="s">
        <v>235</v>
      </c>
    </row>
    <row r="51" spans="1:10" s="145" customFormat="1" hidden="1" x14ac:dyDescent="0.2">
      <c r="A51" s="145">
        <v>6</v>
      </c>
      <c r="B51" s="146" t="s">
        <v>236</v>
      </c>
      <c r="D51" s="146" t="s">
        <v>290</v>
      </c>
      <c r="H51" s="145">
        <v>2019</v>
      </c>
      <c r="I51" s="145">
        <v>2019</v>
      </c>
      <c r="J51" s="146" t="s">
        <v>237</v>
      </c>
    </row>
    <row r="52" spans="1:10" s="145" customFormat="1" hidden="1" x14ac:dyDescent="0.2">
      <c r="A52" s="145">
        <v>7</v>
      </c>
      <c r="B52" s="146" t="s">
        <v>238</v>
      </c>
      <c r="D52" s="146" t="s">
        <v>291</v>
      </c>
      <c r="H52" s="145">
        <v>2019</v>
      </c>
      <c r="I52" s="145">
        <v>2019</v>
      </c>
      <c r="J52" s="146" t="s">
        <v>239</v>
      </c>
    </row>
    <row r="53" spans="1:10" s="145" customFormat="1" hidden="1" x14ac:dyDescent="0.2">
      <c r="A53" s="145">
        <v>8</v>
      </c>
      <c r="B53" s="146" t="s">
        <v>240</v>
      </c>
      <c r="D53" s="146" t="s">
        <v>292</v>
      </c>
      <c r="H53" s="145">
        <v>2019</v>
      </c>
      <c r="I53" s="145">
        <v>2019</v>
      </c>
      <c r="J53" s="146" t="s">
        <v>224</v>
      </c>
    </row>
    <row r="54" spans="1:10" s="145" customFormat="1" hidden="1" x14ac:dyDescent="0.2">
      <c r="A54" s="145">
        <v>9</v>
      </c>
      <c r="B54" s="146" t="s">
        <v>241</v>
      </c>
      <c r="D54" s="146" t="s">
        <v>293</v>
      </c>
      <c r="H54" s="145">
        <v>2020</v>
      </c>
      <c r="I54" s="145">
        <v>2020</v>
      </c>
      <c r="J54" s="146" t="s">
        <v>242</v>
      </c>
    </row>
    <row r="55" spans="1:10" s="145" customFormat="1" hidden="1" x14ac:dyDescent="0.2">
      <c r="A55" s="145">
        <v>10</v>
      </c>
      <c r="B55" s="146" t="s">
        <v>243</v>
      </c>
      <c r="D55" s="146" t="s">
        <v>294</v>
      </c>
      <c r="H55" s="145">
        <v>2020</v>
      </c>
      <c r="I55" s="145">
        <v>2020</v>
      </c>
      <c r="J55" s="146" t="s">
        <v>244</v>
      </c>
    </row>
    <row r="56" spans="1:10" s="145" customFormat="1" hidden="1" x14ac:dyDescent="0.2">
      <c r="A56" s="145">
        <v>11</v>
      </c>
      <c r="B56" s="146" t="s">
        <v>245</v>
      </c>
      <c r="D56" s="146" t="s">
        <v>295</v>
      </c>
      <c r="H56" s="145">
        <v>2020</v>
      </c>
      <c r="I56" s="145">
        <v>2020</v>
      </c>
      <c r="J56" s="146" t="s">
        <v>246</v>
      </c>
    </row>
    <row r="57" spans="1:10" s="145" customFormat="1" hidden="1" x14ac:dyDescent="0.2">
      <c r="A57" s="145">
        <v>12</v>
      </c>
      <c r="B57" s="146" t="s">
        <v>247</v>
      </c>
      <c r="D57" s="146" t="s">
        <v>296</v>
      </c>
      <c r="H57" s="145">
        <v>2020</v>
      </c>
      <c r="I57" s="145">
        <v>2020</v>
      </c>
      <c r="J57" s="146" t="s">
        <v>225</v>
      </c>
    </row>
    <row r="58" spans="1:10" s="145" customFormat="1" hidden="1" x14ac:dyDescent="0.2">
      <c r="A58" s="145">
        <v>13</v>
      </c>
      <c r="B58" s="146" t="s">
        <v>248</v>
      </c>
      <c r="D58" s="146" t="s">
        <v>297</v>
      </c>
      <c r="H58" s="145">
        <v>2021</v>
      </c>
      <c r="I58" s="145">
        <v>2021</v>
      </c>
      <c r="J58" s="146" t="s">
        <v>249</v>
      </c>
    </row>
    <row r="59" spans="1:10" s="145" customFormat="1" hidden="1" x14ac:dyDescent="0.2">
      <c r="A59" s="145">
        <v>14</v>
      </c>
      <c r="B59" s="146" t="s">
        <v>250</v>
      </c>
      <c r="D59" s="146" t="s">
        <v>298</v>
      </c>
      <c r="H59" s="145">
        <v>2021</v>
      </c>
      <c r="I59" s="145">
        <v>2021</v>
      </c>
      <c r="J59" s="146" t="s">
        <v>251</v>
      </c>
    </row>
    <row r="60" spans="1:10" s="145" customFormat="1" hidden="1" x14ac:dyDescent="0.2">
      <c r="A60" s="145">
        <v>15</v>
      </c>
      <c r="B60" s="146" t="s">
        <v>252</v>
      </c>
      <c r="D60" s="146" t="s">
        <v>299</v>
      </c>
      <c r="H60" s="145">
        <v>2021</v>
      </c>
      <c r="I60" s="145">
        <v>2021</v>
      </c>
      <c r="J60" s="146" t="s">
        <v>253</v>
      </c>
    </row>
    <row r="61" spans="1:10" s="145" customFormat="1" hidden="1" x14ac:dyDescent="0.2">
      <c r="A61" s="145">
        <v>16</v>
      </c>
      <c r="B61" s="146" t="s">
        <v>254</v>
      </c>
      <c r="D61" s="146" t="s">
        <v>300</v>
      </c>
      <c r="H61" s="145">
        <v>2021</v>
      </c>
      <c r="I61" s="145">
        <v>2021</v>
      </c>
      <c r="J61" s="146" t="s">
        <v>226</v>
      </c>
    </row>
    <row r="62" spans="1:10" s="145" customFormat="1" hidden="1" x14ac:dyDescent="0.2">
      <c r="A62" s="145">
        <v>17</v>
      </c>
      <c r="B62" s="146" t="s">
        <v>269</v>
      </c>
      <c r="D62" s="146" t="s">
        <v>301</v>
      </c>
      <c r="H62" s="145">
        <v>2022</v>
      </c>
      <c r="I62" s="145">
        <v>2022</v>
      </c>
      <c r="J62" s="146" t="s">
        <v>277</v>
      </c>
    </row>
    <row r="63" spans="1:10" s="145" customFormat="1" hidden="1" x14ac:dyDescent="0.2">
      <c r="A63" s="145">
        <v>18</v>
      </c>
      <c r="B63" s="146" t="s">
        <v>270</v>
      </c>
      <c r="D63" s="146" t="s">
        <v>302</v>
      </c>
      <c r="H63" s="145">
        <v>2022</v>
      </c>
      <c r="I63" s="145">
        <v>2022</v>
      </c>
      <c r="J63" s="146" t="s">
        <v>278</v>
      </c>
    </row>
    <row r="64" spans="1:10" s="145" customFormat="1" hidden="1" x14ac:dyDescent="0.2">
      <c r="A64" s="145">
        <v>19</v>
      </c>
      <c r="B64" s="146" t="s">
        <v>271</v>
      </c>
      <c r="D64" s="146" t="s">
        <v>303</v>
      </c>
      <c r="H64" s="145">
        <v>2022</v>
      </c>
      <c r="I64" s="145">
        <v>2022</v>
      </c>
      <c r="J64" s="146" t="s">
        <v>279</v>
      </c>
    </row>
    <row r="65" spans="1:10" s="145" customFormat="1" hidden="1" x14ac:dyDescent="0.2">
      <c r="A65" s="145">
        <v>20</v>
      </c>
      <c r="B65" s="146" t="s">
        <v>272</v>
      </c>
      <c r="D65" s="146" t="s">
        <v>304</v>
      </c>
      <c r="H65" s="145">
        <v>2022</v>
      </c>
      <c r="I65" s="145">
        <v>2022</v>
      </c>
      <c r="J65" s="146" t="s">
        <v>280</v>
      </c>
    </row>
    <row r="66" spans="1:10" s="145" customFormat="1" hidden="1" x14ac:dyDescent="0.2">
      <c r="A66" s="145">
        <v>21</v>
      </c>
      <c r="B66" s="146" t="s">
        <v>273</v>
      </c>
      <c r="D66" s="146" t="s">
        <v>305</v>
      </c>
      <c r="H66" s="145">
        <v>2023</v>
      </c>
      <c r="I66" s="145">
        <v>2023</v>
      </c>
      <c r="J66" s="146" t="s">
        <v>281</v>
      </c>
    </row>
    <row r="67" spans="1:10" s="145" customFormat="1" hidden="1" x14ac:dyDescent="0.2">
      <c r="A67" s="145">
        <v>22</v>
      </c>
      <c r="B67" s="146" t="s">
        <v>274</v>
      </c>
      <c r="D67" s="146" t="s">
        <v>306</v>
      </c>
      <c r="H67" s="145">
        <v>2023</v>
      </c>
      <c r="I67" s="145">
        <v>2023</v>
      </c>
      <c r="J67" s="146" t="s">
        <v>282</v>
      </c>
    </row>
    <row r="68" spans="1:10" s="145" customFormat="1" hidden="1" x14ac:dyDescent="0.2">
      <c r="A68" s="145">
        <v>23</v>
      </c>
      <c r="B68" s="146" t="s">
        <v>275</v>
      </c>
      <c r="D68" s="146" t="s">
        <v>307</v>
      </c>
      <c r="H68" s="145">
        <v>2023</v>
      </c>
      <c r="I68" s="145">
        <v>2023</v>
      </c>
      <c r="J68" s="146" t="s">
        <v>283</v>
      </c>
    </row>
    <row r="69" spans="1:10" s="145" customFormat="1" hidden="1" x14ac:dyDescent="0.2">
      <c r="A69" s="145">
        <v>24</v>
      </c>
      <c r="B69" s="146" t="s">
        <v>276</v>
      </c>
      <c r="D69" s="146" t="s">
        <v>308</v>
      </c>
      <c r="H69" s="145">
        <v>2023</v>
      </c>
      <c r="I69" s="145">
        <v>2023</v>
      </c>
      <c r="J69" s="146" t="s">
        <v>284</v>
      </c>
    </row>
    <row r="70" spans="1:10" s="145" customFormat="1" hidden="1" x14ac:dyDescent="0.2">
      <c r="A70" s="145">
        <v>25</v>
      </c>
      <c r="B70" s="294" t="s">
        <v>350</v>
      </c>
      <c r="D70" s="146" t="s">
        <v>305</v>
      </c>
      <c r="H70" s="145">
        <v>2023</v>
      </c>
      <c r="I70" s="145">
        <v>2023</v>
      </c>
      <c r="J70" s="146" t="s">
        <v>281</v>
      </c>
    </row>
    <row r="71" spans="1:10" s="145" customFormat="1" hidden="1" x14ac:dyDescent="0.2">
      <c r="A71" s="145">
        <v>26</v>
      </c>
      <c r="B71" s="294" t="s">
        <v>351</v>
      </c>
      <c r="D71" s="146" t="s">
        <v>306</v>
      </c>
      <c r="H71" s="145">
        <v>2023</v>
      </c>
      <c r="I71" s="145">
        <v>2023</v>
      </c>
      <c r="J71" s="146" t="s">
        <v>282</v>
      </c>
    </row>
    <row r="72" spans="1:10" s="145" customFormat="1" hidden="1" x14ac:dyDescent="0.2">
      <c r="A72" s="145">
        <v>27</v>
      </c>
      <c r="B72" s="294" t="s">
        <v>352</v>
      </c>
      <c r="D72" s="146" t="s">
        <v>307</v>
      </c>
      <c r="H72" s="145">
        <v>2023</v>
      </c>
      <c r="I72" s="145">
        <v>2023</v>
      </c>
      <c r="J72" s="146" t="s">
        <v>283</v>
      </c>
    </row>
    <row r="73" spans="1:10" s="145" customFormat="1" hidden="1" x14ac:dyDescent="0.2">
      <c r="A73" s="145">
        <v>28</v>
      </c>
      <c r="B73" s="294" t="s">
        <v>353</v>
      </c>
      <c r="D73" s="146" t="s">
        <v>308</v>
      </c>
      <c r="H73" s="145">
        <v>2023</v>
      </c>
      <c r="I73" s="145">
        <v>2023</v>
      </c>
      <c r="J73" s="146" t="s">
        <v>284</v>
      </c>
    </row>
    <row r="74" spans="1:10" s="145" customFormat="1" hidden="1" x14ac:dyDescent="0.2">
      <c r="A74" s="145">
        <v>29</v>
      </c>
      <c r="B74" s="294" t="s">
        <v>354</v>
      </c>
      <c r="D74" s="146" t="s">
        <v>305</v>
      </c>
      <c r="H74" s="145">
        <v>2023</v>
      </c>
      <c r="I74" s="145">
        <v>2023</v>
      </c>
      <c r="J74" s="146" t="s">
        <v>281</v>
      </c>
    </row>
    <row r="75" spans="1:10" s="145" customFormat="1" hidden="1" x14ac:dyDescent="0.2">
      <c r="A75" s="145">
        <v>30</v>
      </c>
      <c r="B75" s="294" t="s">
        <v>355</v>
      </c>
      <c r="D75" s="146" t="s">
        <v>306</v>
      </c>
      <c r="H75" s="145">
        <v>2023</v>
      </c>
      <c r="I75" s="145">
        <v>2023</v>
      </c>
      <c r="J75" s="146" t="s">
        <v>282</v>
      </c>
    </row>
    <row r="76" spans="1:10" s="145" customFormat="1" hidden="1" x14ac:dyDescent="0.2">
      <c r="A76" s="145">
        <v>31</v>
      </c>
      <c r="B76" s="294" t="s">
        <v>356</v>
      </c>
      <c r="D76" s="146" t="s">
        <v>307</v>
      </c>
      <c r="H76" s="145">
        <v>2023</v>
      </c>
      <c r="I76" s="145">
        <v>2023</v>
      </c>
      <c r="J76" s="146" t="s">
        <v>283</v>
      </c>
    </row>
    <row r="77" spans="1:10" s="145" customFormat="1" hidden="1" x14ac:dyDescent="0.2">
      <c r="A77" s="145">
        <v>32</v>
      </c>
      <c r="B77" s="294" t="s">
        <v>357</v>
      </c>
      <c r="D77" s="146" t="s">
        <v>308</v>
      </c>
      <c r="H77" s="145">
        <v>2023</v>
      </c>
      <c r="I77" s="145">
        <v>2023</v>
      </c>
      <c r="J77" s="146" t="s">
        <v>284</v>
      </c>
    </row>
    <row r="78" spans="1:10" s="145" customFormat="1" hidden="1" x14ac:dyDescent="0.2">
      <c r="A78" s="145">
        <v>33</v>
      </c>
      <c r="B78" s="294" t="s">
        <v>358</v>
      </c>
      <c r="D78" s="146" t="s">
        <v>305</v>
      </c>
      <c r="H78" s="145">
        <v>2023</v>
      </c>
      <c r="I78" s="145">
        <v>2023</v>
      </c>
      <c r="J78" s="146" t="s">
        <v>281</v>
      </c>
    </row>
    <row r="79" spans="1:10" s="145" customFormat="1" hidden="1" x14ac:dyDescent="0.2">
      <c r="A79" s="145">
        <v>34</v>
      </c>
      <c r="B79" s="294" t="s">
        <v>359</v>
      </c>
      <c r="D79" s="146" t="s">
        <v>306</v>
      </c>
      <c r="H79" s="145">
        <v>2023</v>
      </c>
      <c r="I79" s="145">
        <v>2023</v>
      </c>
      <c r="J79" s="146" t="s">
        <v>282</v>
      </c>
    </row>
    <row r="80" spans="1:10" s="145" customFormat="1" hidden="1" x14ac:dyDescent="0.2">
      <c r="A80" s="145">
        <v>35</v>
      </c>
      <c r="B80" s="294" t="s">
        <v>360</v>
      </c>
      <c r="D80" s="146" t="s">
        <v>307</v>
      </c>
      <c r="H80" s="145">
        <v>2023</v>
      </c>
      <c r="I80" s="145">
        <v>2023</v>
      </c>
      <c r="J80" s="146" t="s">
        <v>283</v>
      </c>
    </row>
    <row r="81" spans="1:10" s="145" customFormat="1" hidden="1" x14ac:dyDescent="0.2">
      <c r="A81" s="145">
        <v>24</v>
      </c>
      <c r="B81" s="294" t="s">
        <v>361</v>
      </c>
      <c r="D81" s="146" t="s">
        <v>308</v>
      </c>
      <c r="H81" s="145">
        <v>2023</v>
      </c>
      <c r="I81" s="145">
        <v>2023</v>
      </c>
      <c r="J81" s="146" t="s">
        <v>284</v>
      </c>
    </row>
    <row r="82" spans="1:10" s="140" customFormat="1" x14ac:dyDescent="0.2"/>
    <row r="83" spans="1:10" s="140" customFormat="1" x14ac:dyDescent="0.2"/>
    <row r="84" spans="1:10" s="140" customFormat="1" x14ac:dyDescent="0.2"/>
  </sheetData>
  <sheetProtection algorithmName="SHA-512" hashValue="XYpdfiQbjZTXTeStJMAGm393bdOayRgsjdVRqlaJoeCHdJgePtTPK/A3i0Lt/OL4/i9u0/YA6NVTi5Om61Jy1Q==" saltValue="HFXmvzgKmPgziybtoq97NQ==" spinCount="100000" sheet="1" selectLockedCells="1"/>
  <mergeCells count="13">
    <mergeCell ref="A39:C39"/>
    <mergeCell ref="A40:C40"/>
    <mergeCell ref="A10:D10"/>
    <mergeCell ref="A7:D7"/>
    <mergeCell ref="B2:B4"/>
    <mergeCell ref="A5:C5"/>
    <mergeCell ref="A6:C6"/>
    <mergeCell ref="A14:D14"/>
    <mergeCell ref="A12:D12"/>
    <mergeCell ref="A36:C36"/>
    <mergeCell ref="A37:C37"/>
    <mergeCell ref="A38:C38"/>
    <mergeCell ref="A17:D17"/>
  </mergeCells>
  <phoneticPr fontId="4" type="noConversion"/>
  <printOptions horizontalCentered="1"/>
  <pageMargins left="0.74803149606299213" right="0.74803149606299213" top="0.55118110236220474" bottom="0.43307086614173229" header="0.35433070866141736" footer="0.19685039370078741"/>
  <pageSetup paperSize="9" orientation="portrait" r:id="rId1"/>
  <headerFooter alignWithMargins="0"/>
  <rowBreaks count="2" manualBreakCount="2">
    <brk id="30" max="3" man="1"/>
    <brk id="31" max="3" man="1"/>
  </rowBreaks>
  <drawing r:id="rId2"/>
  <legacyDrawing r:id="rId3"/>
  <picture r:id="rId4"/>
  <oleObjects>
    <mc:AlternateContent xmlns:mc="http://schemas.openxmlformats.org/markup-compatibility/2006">
      <mc:Choice Requires="x14">
        <oleObject progId="Paint.Picture" shapeId="4104" r:id="rId5">
          <objectPr defaultSize="0" autoPict="0" r:id="rId6">
            <anchor moveWithCells="1">
              <from>
                <xdr:col>0</xdr:col>
                <xdr:colOff>2228850</xdr:colOff>
                <xdr:row>0</xdr:row>
                <xdr:rowOff>171450</xdr:rowOff>
              </from>
              <to>
                <xdr:col>2</xdr:col>
                <xdr:colOff>19050</xdr:colOff>
                <xdr:row>3</xdr:row>
                <xdr:rowOff>1771650</xdr:rowOff>
              </to>
            </anchor>
          </objectPr>
        </oleObject>
      </mc:Choice>
      <mc:Fallback>
        <oleObject progId="Paint.Picture" shapeId="4104" r:id="rId5"/>
      </mc:Fallback>
    </mc:AlternateContent>
  </oleObjects>
  <mc:AlternateContent xmlns:mc="http://schemas.openxmlformats.org/markup-compatibility/2006">
    <mc:Choice Requires="x14">
      <controls>
        <mc:AlternateContent xmlns:mc="http://schemas.openxmlformats.org/markup-compatibility/2006">
          <mc:Choice Requires="x14">
            <control shapeId="4100" r:id="rId7" name="Drop Down 4">
              <controlPr locked="0" defaultSize="0" print="0" autoLine="0" autoPict="0">
                <anchor moveWithCells="1">
                  <from>
                    <xdr:col>0</xdr:col>
                    <xdr:colOff>1409700</xdr:colOff>
                    <xdr:row>14</xdr:row>
                    <xdr:rowOff>38100</xdr:rowOff>
                  </from>
                  <to>
                    <xdr:col>2</xdr:col>
                    <xdr:colOff>857250</xdr:colOff>
                    <xdr:row>16</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60"/>
  <sheetViews>
    <sheetView showGridLines="0" tabSelected="1" zoomScaleNormal="100" workbookViewId="0">
      <selection activeCell="D58" sqref="D58"/>
    </sheetView>
  </sheetViews>
  <sheetFormatPr defaultColWidth="9.140625" defaultRowHeight="12.75" x14ac:dyDescent="0.2"/>
  <cols>
    <col min="1" max="1" width="17.7109375" customWidth="1"/>
    <col min="2" max="2" width="14.140625" customWidth="1"/>
    <col min="3" max="3" width="32.42578125" customWidth="1"/>
    <col min="4" max="4" width="17.140625" customWidth="1"/>
    <col min="5" max="5" width="16.42578125" customWidth="1"/>
    <col min="6" max="6" width="3.7109375" customWidth="1"/>
    <col min="7" max="7" width="9.140625" customWidth="1"/>
    <col min="8" max="8" width="22.42578125" bestFit="1" customWidth="1"/>
  </cols>
  <sheetData>
    <row r="1" spans="1:6" s="202" customFormat="1" ht="18.75" x14ac:dyDescent="0.4">
      <c r="A1" s="213" t="str">
        <f>'Cover &amp; Table of Contents'!A7:C7 &amp; " " &amp; 'Cover &amp; Table of Contents'!A10:C10</f>
        <v>Safi Local Council</v>
      </c>
      <c r="B1" s="201"/>
      <c r="C1" s="201"/>
      <c r="F1" s="214" t="s">
        <v>106</v>
      </c>
    </row>
    <row r="2" spans="1:6" s="202" customFormat="1" ht="18.75" x14ac:dyDescent="0.4">
      <c r="A2" s="203"/>
      <c r="B2" s="204"/>
      <c r="C2" s="203"/>
      <c r="D2" s="205"/>
      <c r="E2" s="203"/>
      <c r="F2" s="215" t="str">
        <f>'Cover &amp; Table of Contents'!B44</f>
        <v>1st January till End of June 2023 (Quarter 2)</v>
      </c>
    </row>
    <row r="3" spans="1:6" x14ac:dyDescent="0.2">
      <c r="A3" s="4"/>
      <c r="B3" s="4"/>
      <c r="C3" s="4"/>
      <c r="D3" s="46"/>
      <c r="E3" s="5"/>
      <c r="F3" s="4"/>
    </row>
    <row r="4" spans="1:6" ht="15" x14ac:dyDescent="0.2">
      <c r="A4" s="198" t="str">
        <f>'Cover &amp; Table of Contents'!A36:C36</f>
        <v>Overview and Summary</v>
      </c>
      <c r="B4" s="6"/>
      <c r="C4" s="6"/>
      <c r="D4" s="6"/>
      <c r="E4" s="6"/>
      <c r="F4" s="199"/>
    </row>
    <row r="5" spans="1:6" x14ac:dyDescent="0.2">
      <c r="A5" s="3"/>
      <c r="B5" s="3"/>
      <c r="C5" s="3"/>
      <c r="D5" s="3"/>
      <c r="E5" s="3"/>
      <c r="F5" s="3"/>
    </row>
    <row r="6" spans="1:6" x14ac:dyDescent="0.2">
      <c r="A6" s="3"/>
      <c r="B6" s="3"/>
      <c r="C6" s="3"/>
      <c r="D6" s="3"/>
      <c r="E6" s="3"/>
      <c r="F6" s="3"/>
    </row>
    <row r="7" spans="1:6" x14ac:dyDescent="0.2">
      <c r="A7" s="3"/>
      <c r="B7" s="3"/>
      <c r="C7" s="3"/>
      <c r="D7" s="3"/>
      <c r="E7" s="3"/>
      <c r="F7" s="3"/>
    </row>
    <row r="8" spans="1:6" x14ac:dyDescent="0.2">
      <c r="A8" s="3"/>
      <c r="B8" s="3"/>
      <c r="C8" s="3"/>
      <c r="D8" s="3"/>
      <c r="E8" s="3"/>
      <c r="F8" s="3"/>
    </row>
    <row r="9" spans="1:6" x14ac:dyDescent="0.2">
      <c r="A9" s="3"/>
      <c r="B9" s="3"/>
      <c r="C9" s="3"/>
      <c r="D9" s="3"/>
      <c r="E9" s="3"/>
      <c r="F9" s="3"/>
    </row>
    <row r="10" spans="1:6" x14ac:dyDescent="0.2">
      <c r="A10" s="3"/>
      <c r="B10" s="3"/>
      <c r="C10" s="3"/>
      <c r="D10" s="3"/>
      <c r="E10" s="3"/>
      <c r="F10" s="3"/>
    </row>
    <row r="11" spans="1:6" x14ac:dyDescent="0.2">
      <c r="A11" s="3"/>
      <c r="B11" s="3"/>
      <c r="C11" s="3"/>
      <c r="D11" s="3"/>
      <c r="E11" s="3"/>
      <c r="F11" s="3"/>
    </row>
    <row r="12" spans="1:6" x14ac:dyDescent="0.2">
      <c r="A12" s="3"/>
      <c r="B12" s="3"/>
      <c r="C12" s="3"/>
      <c r="D12" s="3"/>
      <c r="E12" s="3"/>
      <c r="F12" s="3"/>
    </row>
    <row r="13" spans="1:6" x14ac:dyDescent="0.2">
      <c r="A13" s="3"/>
      <c r="B13" s="3"/>
      <c r="C13" s="3"/>
      <c r="D13" s="3"/>
      <c r="E13" s="3"/>
      <c r="F13" s="3"/>
    </row>
    <row r="14" spans="1:6" x14ac:dyDescent="0.2">
      <c r="A14" s="3"/>
      <c r="B14" s="3"/>
      <c r="C14" s="3"/>
      <c r="D14" s="3"/>
      <c r="E14" s="3"/>
      <c r="F14" s="3"/>
    </row>
    <row r="15" spans="1:6" x14ac:dyDescent="0.2">
      <c r="A15" s="3"/>
      <c r="B15" s="3"/>
      <c r="C15" s="3"/>
      <c r="D15" s="3"/>
      <c r="E15" s="3"/>
      <c r="F15" s="3"/>
    </row>
    <row r="16" spans="1:6" x14ac:dyDescent="0.2">
      <c r="A16" s="3"/>
      <c r="B16" s="3"/>
      <c r="C16" s="3"/>
      <c r="D16" s="3"/>
      <c r="E16" s="3"/>
      <c r="F16" s="3"/>
    </row>
    <row r="17" spans="1:6" x14ac:dyDescent="0.2">
      <c r="A17" s="3"/>
      <c r="B17" s="3"/>
      <c r="C17" s="3"/>
      <c r="D17" s="3"/>
      <c r="E17" s="3"/>
      <c r="F17" s="3"/>
    </row>
    <row r="18" spans="1:6" x14ac:dyDescent="0.2">
      <c r="A18" s="3"/>
      <c r="B18" s="3"/>
      <c r="C18" s="3"/>
      <c r="D18" s="3"/>
      <c r="E18" s="3"/>
      <c r="F18" s="3"/>
    </row>
    <row r="19" spans="1:6" x14ac:dyDescent="0.2">
      <c r="A19" s="3"/>
      <c r="B19" s="3"/>
      <c r="C19" s="3"/>
      <c r="D19" s="3"/>
      <c r="E19" s="3"/>
      <c r="F19" s="3"/>
    </row>
    <row r="20" spans="1:6" x14ac:dyDescent="0.2">
      <c r="A20" s="3"/>
      <c r="B20" s="3"/>
      <c r="C20" s="3"/>
      <c r="D20" s="3"/>
      <c r="E20" s="3"/>
      <c r="F20" s="3"/>
    </row>
    <row r="21" spans="1:6" x14ac:dyDescent="0.2">
      <c r="A21" s="3"/>
      <c r="B21" s="3"/>
      <c r="C21" s="3"/>
      <c r="D21" s="3"/>
      <c r="E21" s="3"/>
      <c r="F21" s="3"/>
    </row>
    <row r="22" spans="1:6" x14ac:dyDescent="0.2">
      <c r="A22" s="3"/>
      <c r="B22" s="3"/>
      <c r="C22" s="3"/>
      <c r="D22" s="3"/>
      <c r="E22" s="3"/>
      <c r="F22" s="3"/>
    </row>
    <row r="23" spans="1:6" x14ac:dyDescent="0.2">
      <c r="A23" s="3"/>
      <c r="B23" s="3"/>
      <c r="C23" s="3"/>
      <c r="D23" s="3"/>
      <c r="E23" s="3"/>
      <c r="F23" s="3"/>
    </row>
    <row r="24" spans="1:6" x14ac:dyDescent="0.2">
      <c r="A24" s="3"/>
      <c r="B24" s="3"/>
      <c r="C24" s="3"/>
      <c r="D24" s="3"/>
      <c r="E24" s="3"/>
      <c r="F24" s="3"/>
    </row>
    <row r="25" spans="1:6" x14ac:dyDescent="0.2">
      <c r="A25" s="3"/>
      <c r="B25" s="3"/>
      <c r="C25" s="3"/>
      <c r="D25" s="3"/>
      <c r="E25" s="3"/>
      <c r="F25" s="3"/>
    </row>
    <row r="26" spans="1:6" x14ac:dyDescent="0.2">
      <c r="A26" s="3"/>
      <c r="B26" s="3"/>
      <c r="C26" s="3"/>
      <c r="D26" s="3"/>
      <c r="E26" s="3"/>
      <c r="F26" s="3"/>
    </row>
    <row r="27" spans="1:6" x14ac:dyDescent="0.2">
      <c r="A27" s="3"/>
      <c r="B27" s="3"/>
      <c r="C27" s="3"/>
      <c r="D27" s="3"/>
      <c r="E27" s="3"/>
      <c r="F27" s="3"/>
    </row>
    <row r="28" spans="1:6" x14ac:dyDescent="0.2">
      <c r="A28" s="3"/>
      <c r="B28" s="3"/>
      <c r="C28" s="3"/>
      <c r="D28" s="3"/>
      <c r="E28" s="3"/>
      <c r="F28" s="3"/>
    </row>
    <row r="29" spans="1:6" x14ac:dyDescent="0.2">
      <c r="A29" s="3"/>
      <c r="B29" s="3"/>
      <c r="C29" s="3"/>
      <c r="D29" s="3"/>
      <c r="E29" s="3"/>
      <c r="F29" s="3"/>
    </row>
    <row r="30" spans="1:6" x14ac:dyDescent="0.2">
      <c r="A30" s="3"/>
      <c r="B30" s="3"/>
      <c r="C30" s="3"/>
      <c r="D30" s="3"/>
      <c r="E30" s="3"/>
      <c r="F30" s="3"/>
    </row>
    <row r="31" spans="1:6" x14ac:dyDescent="0.2">
      <c r="A31" s="3"/>
      <c r="B31" s="3"/>
      <c r="C31" s="3"/>
      <c r="D31" s="3"/>
      <c r="E31" s="3"/>
      <c r="F31" s="3"/>
    </row>
    <row r="32" spans="1:6" x14ac:dyDescent="0.2">
      <c r="A32" s="3"/>
      <c r="B32" s="3"/>
      <c r="C32" s="3"/>
      <c r="D32" s="3"/>
      <c r="E32" s="3"/>
      <c r="F32" s="3"/>
    </row>
    <row r="33" spans="1:6" x14ac:dyDescent="0.2">
      <c r="A33" s="3"/>
      <c r="B33" s="3"/>
      <c r="C33" s="3"/>
      <c r="D33" s="3"/>
      <c r="E33" s="3"/>
      <c r="F33" s="3"/>
    </row>
    <row r="34" spans="1:6" x14ac:dyDescent="0.2">
      <c r="A34" s="3"/>
      <c r="B34" s="3"/>
      <c r="C34" s="3"/>
      <c r="D34" s="3"/>
      <c r="E34" s="3"/>
      <c r="F34" s="3"/>
    </row>
    <row r="35" spans="1:6" x14ac:dyDescent="0.2">
      <c r="A35" s="3"/>
      <c r="B35" s="3"/>
      <c r="C35" s="3"/>
      <c r="D35" s="3"/>
      <c r="E35" s="3"/>
      <c r="F35" s="3"/>
    </row>
    <row r="36" spans="1:6" x14ac:dyDescent="0.2">
      <c r="A36" s="3"/>
      <c r="B36" s="3"/>
      <c r="C36" s="3"/>
      <c r="D36" s="3"/>
      <c r="E36" s="3"/>
      <c r="F36" s="3"/>
    </row>
    <row r="37" spans="1:6" x14ac:dyDescent="0.2">
      <c r="A37" s="3"/>
      <c r="B37" s="3"/>
      <c r="C37" s="3"/>
      <c r="D37" s="3"/>
      <c r="E37" s="3"/>
      <c r="F37" s="3"/>
    </row>
    <row r="38" spans="1:6" x14ac:dyDescent="0.2">
      <c r="A38" s="3"/>
      <c r="B38" s="3"/>
      <c r="C38" s="3"/>
      <c r="D38" s="3"/>
      <c r="E38" s="3"/>
      <c r="F38" s="3"/>
    </row>
    <row r="39" spans="1:6" x14ac:dyDescent="0.2">
      <c r="A39" s="3"/>
      <c r="B39" s="3"/>
      <c r="C39" s="3"/>
      <c r="D39" s="3"/>
      <c r="E39" s="3"/>
      <c r="F39" s="3"/>
    </row>
    <row r="40" spans="1:6" x14ac:dyDescent="0.2">
      <c r="A40" s="3"/>
      <c r="B40" s="3"/>
      <c r="C40" s="3"/>
      <c r="D40" s="3"/>
      <c r="E40" s="3"/>
      <c r="F40" s="3"/>
    </row>
    <row r="41" spans="1:6" x14ac:dyDescent="0.2">
      <c r="A41" s="3"/>
      <c r="B41" s="3"/>
      <c r="C41" s="3"/>
      <c r="D41" s="3"/>
      <c r="E41" s="3"/>
      <c r="F41" s="3"/>
    </row>
    <row r="42" spans="1:6" x14ac:dyDescent="0.2">
      <c r="A42" s="3"/>
      <c r="B42" s="3"/>
      <c r="C42" s="3"/>
      <c r="D42" s="3"/>
      <c r="E42" s="3"/>
      <c r="F42" s="3"/>
    </row>
    <row r="43" spans="1:6" x14ac:dyDescent="0.2">
      <c r="A43" s="3"/>
      <c r="B43" s="3"/>
      <c r="C43" s="3"/>
      <c r="D43" s="3"/>
      <c r="E43" s="3"/>
      <c r="F43" s="3"/>
    </row>
    <row r="44" spans="1:6" x14ac:dyDescent="0.2">
      <c r="A44" s="3"/>
      <c r="B44" s="3"/>
      <c r="C44" s="3"/>
      <c r="D44" s="3"/>
      <c r="E44" s="3"/>
      <c r="F44" s="3"/>
    </row>
    <row r="45" spans="1:6" x14ac:dyDescent="0.2">
      <c r="A45" s="3"/>
      <c r="B45" s="3"/>
      <c r="C45" s="3"/>
      <c r="D45" s="3"/>
      <c r="E45" s="3"/>
      <c r="F45" s="3"/>
    </row>
    <row r="46" spans="1:6" x14ac:dyDescent="0.2">
      <c r="A46" s="3"/>
      <c r="B46" s="3"/>
      <c r="C46" s="3"/>
      <c r="D46" s="3"/>
      <c r="E46" s="3"/>
      <c r="F46" s="3"/>
    </row>
    <row r="47" spans="1:6" x14ac:dyDescent="0.2">
      <c r="A47" s="3"/>
      <c r="B47" s="3"/>
      <c r="C47" s="3"/>
      <c r="D47" s="3"/>
      <c r="E47" s="3"/>
      <c r="F47" s="3"/>
    </row>
    <row r="48" spans="1:6" x14ac:dyDescent="0.2">
      <c r="A48" s="3"/>
      <c r="B48" s="3"/>
      <c r="C48" s="3"/>
      <c r="D48" s="3"/>
      <c r="E48" s="3"/>
      <c r="F48" s="3"/>
    </row>
    <row r="49" spans="1:8" x14ac:dyDescent="0.2">
      <c r="A49" s="3"/>
      <c r="B49" s="3"/>
      <c r="C49" s="3"/>
      <c r="D49" s="3"/>
      <c r="E49" s="3"/>
      <c r="F49" s="3"/>
    </row>
    <row r="50" spans="1:8" x14ac:dyDescent="0.2">
      <c r="A50" s="3"/>
      <c r="B50" s="3"/>
      <c r="C50" s="3"/>
      <c r="D50" s="3"/>
      <c r="E50" s="3"/>
      <c r="F50" s="3"/>
    </row>
    <row r="51" spans="1:8" x14ac:dyDescent="0.2">
      <c r="A51" s="3"/>
      <c r="B51" s="3"/>
      <c r="C51" s="3"/>
      <c r="D51" s="3"/>
      <c r="E51" s="3"/>
      <c r="F51" s="3"/>
    </row>
    <row r="52" spans="1:8" x14ac:dyDescent="0.2">
      <c r="A52" s="3"/>
      <c r="B52" s="3"/>
      <c r="C52" s="3"/>
      <c r="D52" s="3"/>
      <c r="E52" s="3"/>
      <c r="F52" s="3"/>
    </row>
    <row r="53" spans="1:8" x14ac:dyDescent="0.2">
      <c r="A53" s="3"/>
      <c r="B53" s="3"/>
      <c r="C53" s="3"/>
      <c r="D53" s="3"/>
      <c r="E53" s="3"/>
      <c r="F53" s="3"/>
    </row>
    <row r="54" spans="1:8" x14ac:dyDescent="0.2">
      <c r="A54" s="3"/>
      <c r="B54" s="3"/>
      <c r="C54" s="3"/>
      <c r="D54" s="3"/>
      <c r="E54" s="3"/>
      <c r="F54" s="3"/>
    </row>
    <row r="55" spans="1:8" x14ac:dyDescent="0.2">
      <c r="A55" s="3"/>
      <c r="B55" s="3"/>
      <c r="C55" s="3"/>
      <c r="D55" s="3"/>
      <c r="E55" s="3"/>
      <c r="F55" s="3"/>
    </row>
    <row r="56" spans="1:8" x14ac:dyDescent="0.2">
      <c r="A56" s="3"/>
      <c r="B56" s="3"/>
      <c r="C56" s="3"/>
      <c r="D56" s="3"/>
      <c r="E56" s="3"/>
      <c r="F56" s="3"/>
    </row>
    <row r="57" spans="1:8" s="196" customFormat="1" ht="15.75" x14ac:dyDescent="0.25"/>
    <row r="58" spans="1:8" s="196" customFormat="1" ht="17.25" customHeight="1" x14ac:dyDescent="0.25">
      <c r="B58" s="200" t="s">
        <v>383</v>
      </c>
      <c r="C58" s="197"/>
      <c r="D58" s="200" t="s">
        <v>384</v>
      </c>
      <c r="E58"/>
      <c r="G58" s="274"/>
      <c r="H58" s="275" t="s">
        <v>312</v>
      </c>
    </row>
    <row r="59" spans="1:8" s="196" customFormat="1" ht="15.75" x14ac:dyDescent="0.25">
      <c r="B59" s="216" t="s">
        <v>76</v>
      </c>
      <c r="D59" s="217" t="s">
        <v>75</v>
      </c>
    </row>
    <row r="60" spans="1:8" ht="4.5" customHeight="1" x14ac:dyDescent="0.2"/>
  </sheetData>
  <sheetProtection algorithmName="SHA-512" hashValue="NUqwKl9O7TwMnHwLACXruLZPZcJhAXAvZDpBCb1ahGNCSg1Yh7S1SC4looXM+K7NpCFoXa/kuEBAT7ntqIWgVQ==" saltValue="UwCHesPHmYePQEIshoLM7g==" spinCount="100000" sheet="1" selectLockedCells="1"/>
  <phoneticPr fontId="4" type="noConversion"/>
  <printOptions horizontalCentered="1" verticalCentered="1"/>
  <pageMargins left="0.15748031496062992" right="0.15748031496062992" top="0.31496062992125984" bottom="0.45" header="0.15748031496062992" footer="0.25"/>
  <pageSetup paperSize="9" orientation="portrait" horizontalDpi="1200" r:id="rId1"/>
  <headerFooter alignWithMargins="0">
    <oddFooter>&amp;L&amp;F&amp;RPage 3 of 11</oddFooter>
  </headerFooter>
  <drawing r:id="rId2"/>
  <picture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Y333"/>
  <sheetViews>
    <sheetView showGridLines="0" zoomScaleNormal="100" workbookViewId="0">
      <pane xSplit="3" ySplit="10" topLeftCell="F11" activePane="bottomRight" state="frozenSplit"/>
      <selection pane="topRight" activeCell="J1" sqref="J1"/>
      <selection pane="bottomLeft" activeCell="A18" sqref="A18"/>
      <selection pane="bottomRight" activeCell="G97" sqref="G97"/>
    </sheetView>
  </sheetViews>
  <sheetFormatPr defaultColWidth="9.140625" defaultRowHeight="15.75" x14ac:dyDescent="0.25"/>
  <cols>
    <col min="1" max="1" width="3.28515625" style="31" customWidth="1"/>
    <col min="2" max="2" width="8.7109375" style="130" customWidth="1"/>
    <col min="3" max="3" width="48.42578125" style="24" customWidth="1"/>
    <col min="4" max="5" width="2.42578125" style="23" customWidth="1"/>
    <col min="6" max="6" width="1.28515625" style="23" customWidth="1"/>
    <col min="7" max="7" width="16.140625" style="23" customWidth="1"/>
    <col min="8" max="8" width="1.7109375" style="23" hidden="1" customWidth="1"/>
    <col min="9" max="9" width="0.7109375" style="23" customWidth="1"/>
    <col min="10" max="10" width="16.140625" style="23" customWidth="1"/>
    <col min="11" max="11" width="0.7109375" style="23" customWidth="1"/>
    <col min="12" max="12" width="16.140625" style="23" customWidth="1"/>
    <col min="13" max="13" width="0.7109375" style="23" customWidth="1"/>
    <col min="14" max="14" width="16.7109375" style="23" customWidth="1"/>
    <col min="15" max="15" width="5.7109375" style="24" customWidth="1"/>
    <col min="16" max="16" width="112.28515625" style="24" bestFit="1" customWidth="1"/>
    <col min="17" max="17" width="10.7109375" style="24" bestFit="1" customWidth="1"/>
    <col min="18" max="16384" width="9.140625" style="24"/>
  </cols>
  <sheetData>
    <row r="1" spans="1:21" s="202" customFormat="1" ht="15" x14ac:dyDescent="0.3">
      <c r="A1" s="208" t="str">
        <f>'Cover &amp; Table of Contents'!A7:C7 &amp; " " &amp; 'Cover &amp; Table of Contents'!A10:C10</f>
        <v>Safi Local Council</v>
      </c>
      <c r="B1" s="206"/>
      <c r="C1" s="209"/>
      <c r="D1" s="209"/>
      <c r="L1" s="210"/>
      <c r="N1" s="210" t="str">
        <f>Overview!F1</f>
        <v>Quarterly Financial Report</v>
      </c>
    </row>
    <row r="2" spans="1:21" s="202" customFormat="1" ht="15" x14ac:dyDescent="0.3">
      <c r="A2" s="203"/>
      <c r="B2" s="207"/>
      <c r="C2" s="211"/>
      <c r="D2" s="203"/>
      <c r="E2" s="212"/>
      <c r="F2" s="203"/>
      <c r="G2" s="203"/>
      <c r="H2" s="203"/>
      <c r="I2" s="203"/>
      <c r="J2" s="203"/>
      <c r="K2" s="203"/>
      <c r="L2" s="212"/>
      <c r="M2" s="203"/>
      <c r="N2" s="212" t="str">
        <f>Overview!F2</f>
        <v>1st January till End of June 2023 (Quarter 2)</v>
      </c>
    </row>
    <row r="4" spans="1:21" s="176" customFormat="1" ht="18" x14ac:dyDescent="0.25">
      <c r="A4" s="157"/>
      <c r="B4" s="175"/>
      <c r="C4" s="318" t="str">
        <f>'Cover &amp; Table of Contents'!A37</f>
        <v xml:space="preserve">Statement of Income and Expenditure  </v>
      </c>
      <c r="D4" s="318"/>
      <c r="E4" s="318"/>
      <c r="F4" s="318"/>
      <c r="G4" s="318"/>
      <c r="H4" s="318"/>
      <c r="I4" s="318"/>
      <c r="J4" s="318"/>
      <c r="K4" s="318"/>
      <c r="L4" s="318"/>
      <c r="M4" s="157"/>
    </row>
    <row r="5" spans="1:21" s="60" customFormat="1" ht="11.25" customHeight="1" x14ac:dyDescent="0.3">
      <c r="A5" s="57"/>
      <c r="B5" s="130"/>
      <c r="C5" s="58"/>
      <c r="D5" s="59"/>
      <c r="E5" s="59"/>
      <c r="F5" s="59"/>
      <c r="G5" s="59"/>
      <c r="H5" s="59"/>
      <c r="I5" s="59"/>
      <c r="J5" s="59"/>
      <c r="K5" s="59"/>
      <c r="L5" s="59"/>
      <c r="M5" s="59"/>
      <c r="N5" s="59"/>
    </row>
    <row r="6" spans="1:21" s="178" customFormat="1" ht="18" x14ac:dyDescent="0.25">
      <c r="A6" s="158"/>
      <c r="B6" s="177"/>
      <c r="C6" s="319" t="str">
        <f>'Cover &amp; Table of Contents'!B44</f>
        <v>1st January till End of June 2023 (Quarter 2)</v>
      </c>
      <c r="D6" s="319"/>
      <c r="E6" s="319"/>
      <c r="F6" s="319"/>
      <c r="G6" s="319"/>
      <c r="H6" s="319"/>
      <c r="I6" s="319"/>
      <c r="J6" s="319"/>
      <c r="K6" s="319"/>
      <c r="L6" s="319"/>
      <c r="M6" s="158"/>
      <c r="N6" s="179"/>
      <c r="O6" s="180"/>
    </row>
    <row r="7" spans="1:21" x14ac:dyDescent="0.25">
      <c r="O7" s="141"/>
    </row>
    <row r="8" spans="1:21" s="27" customFormat="1" ht="12.75" customHeight="1" x14ac:dyDescent="0.25">
      <c r="B8" s="131"/>
      <c r="C8" s="25" t="s">
        <v>4</v>
      </c>
      <c r="D8" s="26"/>
      <c r="E8" s="26"/>
      <c r="F8" s="26"/>
      <c r="G8" s="187" t="s">
        <v>261</v>
      </c>
      <c r="H8" s="187"/>
      <c r="I8" s="187"/>
      <c r="J8" s="187" t="s">
        <v>209</v>
      </c>
      <c r="K8" s="190"/>
      <c r="L8" s="187" t="s">
        <v>267</v>
      </c>
      <c r="M8" s="190"/>
      <c r="N8" s="187" t="s">
        <v>266</v>
      </c>
    </row>
    <row r="9" spans="1:21" s="28" customFormat="1" ht="12.75" customHeight="1" x14ac:dyDescent="0.25">
      <c r="A9" s="27"/>
      <c r="B9" s="131"/>
      <c r="D9" s="29"/>
      <c r="E9" s="29"/>
      <c r="F9" s="30"/>
      <c r="G9" s="191" t="s">
        <v>262</v>
      </c>
      <c r="H9" s="191"/>
      <c r="I9" s="191"/>
      <c r="J9" s="191">
        <f>VLOOKUP('Cover &amp; Table of Contents'!B45,'Cover &amp; Table of Contents'!A46:L69,9,FALSE)</f>
        <v>2023</v>
      </c>
      <c r="K9" s="192"/>
      <c r="L9" s="191" t="s">
        <v>262</v>
      </c>
      <c r="M9" s="192"/>
      <c r="N9" s="191">
        <f>J9</f>
        <v>2023</v>
      </c>
    </row>
    <row r="10" spans="1:21" x14ac:dyDescent="0.25">
      <c r="D10" s="31"/>
      <c r="E10" s="31"/>
      <c r="F10" s="31"/>
      <c r="G10" s="153" t="s">
        <v>130</v>
      </c>
      <c r="H10" s="154"/>
      <c r="I10" s="154"/>
      <c r="J10" s="153" t="s">
        <v>130</v>
      </c>
      <c r="K10" s="151"/>
      <c r="L10" s="153" t="s">
        <v>130</v>
      </c>
      <c r="M10" s="151"/>
      <c r="N10" s="153" t="s">
        <v>130</v>
      </c>
    </row>
    <row r="11" spans="1:21" x14ac:dyDescent="0.25">
      <c r="G11" s="151"/>
      <c r="H11" s="151"/>
      <c r="I11" s="151"/>
      <c r="J11" s="151"/>
      <c r="K11" s="151"/>
      <c r="L11" s="151"/>
      <c r="M11" s="151"/>
      <c r="N11" s="151"/>
    </row>
    <row r="12" spans="1:21" x14ac:dyDescent="0.25">
      <c r="C12" s="73" t="s">
        <v>0</v>
      </c>
      <c r="G12" s="151"/>
      <c r="H12" s="151"/>
      <c r="I12" s="151"/>
      <c r="J12" s="151"/>
      <c r="K12" s="151"/>
      <c r="L12" s="151"/>
      <c r="M12" s="151"/>
      <c r="N12" s="151"/>
    </row>
    <row r="13" spans="1:21" x14ac:dyDescent="0.25">
      <c r="C13" s="67"/>
      <c r="G13" s="151"/>
      <c r="H13" s="151"/>
      <c r="I13" s="151"/>
      <c r="J13" s="151"/>
      <c r="K13" s="151"/>
      <c r="L13" s="151"/>
      <c r="M13" s="151"/>
      <c r="N13" s="151"/>
    </row>
    <row r="14" spans="1:21" x14ac:dyDescent="0.25">
      <c r="C14" s="67" t="s">
        <v>77</v>
      </c>
      <c r="D14" s="34"/>
      <c r="E14" s="34"/>
      <c r="F14" s="34"/>
      <c r="G14" s="259">
        <f>G137</f>
        <v>150865</v>
      </c>
      <c r="H14" s="155"/>
      <c r="I14" s="155"/>
      <c r="J14" s="259">
        <f>J137</f>
        <v>322388</v>
      </c>
      <c r="K14" s="151"/>
      <c r="L14" s="259">
        <f>L137</f>
        <v>0</v>
      </c>
      <c r="M14" s="151"/>
      <c r="N14" s="259" t="e">
        <f>N137</f>
        <v>#REF!</v>
      </c>
    </row>
    <row r="15" spans="1:21" x14ac:dyDescent="0.25">
      <c r="C15" s="67" t="s">
        <v>39</v>
      </c>
      <c r="D15" s="34"/>
      <c r="E15" s="34"/>
      <c r="F15" s="34"/>
      <c r="G15" s="260">
        <f>G142</f>
        <v>5278</v>
      </c>
      <c r="H15" s="155"/>
      <c r="I15" s="155"/>
      <c r="J15" s="260">
        <f>J142</f>
        <v>13200</v>
      </c>
      <c r="K15" s="151"/>
      <c r="L15" s="260">
        <f>L142</f>
        <v>0</v>
      </c>
      <c r="M15" s="151"/>
      <c r="N15" s="260">
        <f>N142</f>
        <v>13200</v>
      </c>
      <c r="Q15" s="321"/>
      <c r="R15" s="321"/>
      <c r="S15" s="321"/>
      <c r="T15" s="321"/>
      <c r="U15" s="321"/>
    </row>
    <row r="16" spans="1:21" x14ac:dyDescent="0.25">
      <c r="C16" s="67" t="s">
        <v>40</v>
      </c>
      <c r="D16" s="34"/>
      <c r="E16" s="34"/>
      <c r="F16" s="34"/>
      <c r="G16" s="260">
        <f>G147</f>
        <v>1125</v>
      </c>
      <c r="H16" s="155"/>
      <c r="I16" s="155"/>
      <c r="J16" s="260">
        <f>J147</f>
        <v>3700</v>
      </c>
      <c r="K16" s="151"/>
      <c r="L16" s="260">
        <f>L147</f>
        <v>0</v>
      </c>
      <c r="M16" s="151"/>
      <c r="N16" s="260">
        <f>N147</f>
        <v>3700</v>
      </c>
    </row>
    <row r="17" spans="1:14" x14ac:dyDescent="0.25">
      <c r="C17" s="67" t="s">
        <v>41</v>
      </c>
      <c r="D17" s="34"/>
      <c r="E17" s="34"/>
      <c r="F17" s="34"/>
      <c r="G17" s="260">
        <f>G152</f>
        <v>21</v>
      </c>
      <c r="H17" s="155"/>
      <c r="I17" s="155"/>
      <c r="J17" s="260">
        <f>J152</f>
        <v>0</v>
      </c>
      <c r="K17" s="151"/>
      <c r="L17" s="260">
        <f>L152</f>
        <v>0</v>
      </c>
      <c r="M17" s="151"/>
      <c r="N17" s="260" t="e">
        <f>N152</f>
        <v>#VALUE!</v>
      </c>
    </row>
    <row r="18" spans="1:14" x14ac:dyDescent="0.25">
      <c r="C18" s="67" t="s">
        <v>90</v>
      </c>
      <c r="D18" s="34"/>
      <c r="E18" s="34"/>
      <c r="F18" s="34"/>
      <c r="G18" s="260">
        <f>G162</f>
        <v>12131</v>
      </c>
      <c r="H18" s="155"/>
      <c r="I18" s="155"/>
      <c r="J18" s="260">
        <f>J162</f>
        <v>9000</v>
      </c>
      <c r="K18" s="151"/>
      <c r="L18" s="260">
        <f>L162</f>
        <v>0</v>
      </c>
      <c r="M18" s="151"/>
      <c r="N18" s="260">
        <f>N162</f>
        <v>9000</v>
      </c>
    </row>
    <row r="19" spans="1:14" x14ac:dyDescent="0.25">
      <c r="C19" s="138" t="s">
        <v>65</v>
      </c>
      <c r="D19" s="40"/>
      <c r="E19" s="40"/>
      <c r="F19" s="40"/>
      <c r="G19" s="223">
        <f>SUM(G14:G18)</f>
        <v>169420</v>
      </c>
      <c r="H19" s="156"/>
      <c r="I19" s="156"/>
      <c r="J19" s="223">
        <f>SUM(J14:J18)</f>
        <v>348288</v>
      </c>
      <c r="K19" s="151"/>
      <c r="L19" s="223">
        <f>SUM(L14:L18)</f>
        <v>0</v>
      </c>
      <c r="M19" s="151"/>
      <c r="N19" s="223" t="e">
        <f>SUM(N14:N18)</f>
        <v>#REF!</v>
      </c>
    </row>
    <row r="20" spans="1:14" x14ac:dyDescent="0.25">
      <c r="C20" s="67"/>
      <c r="D20" s="34"/>
      <c r="E20" s="34"/>
      <c r="F20" s="34"/>
      <c r="G20" s="155"/>
      <c r="H20" s="155"/>
      <c r="I20" s="155"/>
      <c r="J20" s="155"/>
      <c r="K20" s="151"/>
      <c r="L20" s="155"/>
      <c r="M20" s="151"/>
      <c r="N20" s="155"/>
    </row>
    <row r="21" spans="1:14" x14ac:dyDescent="0.25">
      <c r="C21" s="73" t="s">
        <v>3</v>
      </c>
      <c r="D21" s="34"/>
      <c r="E21" s="34"/>
      <c r="F21" s="34"/>
      <c r="G21" s="155"/>
      <c r="H21" s="155"/>
      <c r="I21" s="155"/>
      <c r="J21" s="155"/>
      <c r="K21" s="151"/>
      <c r="L21" s="155"/>
      <c r="M21" s="151"/>
      <c r="N21" s="155"/>
    </row>
    <row r="22" spans="1:14" x14ac:dyDescent="0.25">
      <c r="C22" s="67"/>
      <c r="D22" s="34"/>
      <c r="E22" s="34"/>
      <c r="F22" s="34"/>
      <c r="G22" s="155"/>
      <c r="H22" s="155"/>
      <c r="I22" s="155"/>
      <c r="J22" s="155"/>
      <c r="K22" s="151"/>
      <c r="L22" s="155"/>
      <c r="M22" s="151"/>
      <c r="N22" s="155"/>
    </row>
    <row r="23" spans="1:14" x14ac:dyDescent="0.25">
      <c r="C23" s="67" t="s">
        <v>91</v>
      </c>
      <c r="D23" s="34"/>
      <c r="E23" s="34"/>
      <c r="F23" s="34"/>
      <c r="G23" s="259">
        <f>G179</f>
        <v>50514</v>
      </c>
      <c r="H23" s="155"/>
      <c r="I23" s="155"/>
      <c r="J23" s="259">
        <f>J179</f>
        <v>106177</v>
      </c>
      <c r="K23" s="151"/>
      <c r="L23" s="259">
        <f>L179</f>
        <v>0</v>
      </c>
      <c r="M23" s="151"/>
      <c r="N23" s="259">
        <f>N179</f>
        <v>106177</v>
      </c>
    </row>
    <row r="24" spans="1:14" x14ac:dyDescent="0.25">
      <c r="C24" s="67" t="s">
        <v>92</v>
      </c>
      <c r="D24" s="34"/>
      <c r="E24" s="34"/>
      <c r="F24" s="34"/>
      <c r="G24" s="260">
        <f>G218</f>
        <v>84622</v>
      </c>
      <c r="H24" s="155"/>
      <c r="I24" s="155"/>
      <c r="J24" s="260">
        <f>J218</f>
        <v>192863</v>
      </c>
      <c r="K24" s="151"/>
      <c r="L24" s="260">
        <f>L218</f>
        <v>0</v>
      </c>
      <c r="M24" s="151"/>
      <c r="N24" s="260">
        <f>N218</f>
        <v>192863</v>
      </c>
    </row>
    <row r="25" spans="1:14" x14ac:dyDescent="0.25">
      <c r="C25" s="67" t="s">
        <v>93</v>
      </c>
      <c r="D25" s="34"/>
      <c r="E25" s="34"/>
      <c r="F25" s="34"/>
      <c r="G25" s="260">
        <f>G235</f>
        <v>17998</v>
      </c>
      <c r="H25" s="155"/>
      <c r="I25" s="155"/>
      <c r="J25" s="260">
        <f>J235</f>
        <v>44856</v>
      </c>
      <c r="K25" s="151"/>
      <c r="L25" s="260">
        <f>L235</f>
        <v>0</v>
      </c>
      <c r="M25" s="151"/>
      <c r="N25" s="260">
        <f>N235</f>
        <v>44856</v>
      </c>
    </row>
    <row r="26" spans="1:14" x14ac:dyDescent="0.25">
      <c r="C26" s="67" t="s">
        <v>94</v>
      </c>
      <c r="D26" s="34"/>
      <c r="E26" s="34"/>
      <c r="F26" s="34"/>
      <c r="G26" s="260">
        <f>G240</f>
        <v>0</v>
      </c>
      <c r="H26" s="155"/>
      <c r="I26" s="155"/>
      <c r="J26" s="260">
        <f>J240</f>
        <v>100</v>
      </c>
      <c r="K26" s="151"/>
      <c r="L26" s="260">
        <f>L240</f>
        <v>0</v>
      </c>
      <c r="M26" s="151"/>
      <c r="N26" s="260">
        <f>N240</f>
        <v>100</v>
      </c>
    </row>
    <row r="27" spans="1:14" x14ac:dyDescent="0.25">
      <c r="C27" s="67" t="s">
        <v>95</v>
      </c>
      <c r="D27" s="34"/>
      <c r="E27" s="34"/>
      <c r="F27" s="34"/>
      <c r="G27" s="258">
        <f>G256</f>
        <v>7856</v>
      </c>
      <c r="H27" s="155"/>
      <c r="I27" s="155"/>
      <c r="J27" s="258">
        <f>J256</f>
        <v>21403</v>
      </c>
      <c r="K27" s="151"/>
      <c r="L27" s="258">
        <f>L256</f>
        <v>0</v>
      </c>
      <c r="M27" s="151"/>
      <c r="N27" s="258" t="e">
        <f>N256</f>
        <v>#VALUE!</v>
      </c>
    </row>
    <row r="28" spans="1:14" x14ac:dyDescent="0.25">
      <c r="C28" s="73" t="s">
        <v>65</v>
      </c>
      <c r="D28" s="40"/>
      <c r="E28" s="40"/>
      <c r="F28" s="40"/>
      <c r="G28" s="263">
        <f>SUM(G23:G27)</f>
        <v>160990</v>
      </c>
      <c r="H28" s="156"/>
      <c r="I28" s="156"/>
      <c r="J28" s="263">
        <f>SUM(J23:J27)</f>
        <v>365399</v>
      </c>
      <c r="K28" s="151"/>
      <c r="L28" s="263">
        <f>SUM(L23:L27)</f>
        <v>0</v>
      </c>
      <c r="M28" s="151"/>
      <c r="N28" s="263" t="e">
        <f>SUM(N23:N27)</f>
        <v>#VALUE!</v>
      </c>
    </row>
    <row r="29" spans="1:14" ht="16.5" thickBot="1" x14ac:dyDescent="0.3">
      <c r="C29" s="33"/>
      <c r="D29" s="34"/>
      <c r="E29" s="34"/>
      <c r="F29" s="34"/>
      <c r="G29" s="159"/>
      <c r="H29" s="155"/>
      <c r="I29" s="155"/>
      <c r="J29" s="159"/>
      <c r="K29" s="151"/>
      <c r="L29" s="159"/>
      <c r="M29" s="151"/>
      <c r="N29" s="159"/>
    </row>
    <row r="30" spans="1:14" s="22" customFormat="1" ht="16.5" thickBot="1" x14ac:dyDescent="0.3">
      <c r="A30" s="31"/>
      <c r="B30" s="130"/>
      <c r="C30" s="32" t="s">
        <v>66</v>
      </c>
      <c r="D30" s="40"/>
      <c r="E30" s="40"/>
      <c r="F30" s="40"/>
      <c r="G30" s="262">
        <f>G19-G28</f>
        <v>8430</v>
      </c>
      <c r="H30" s="156"/>
      <c r="I30" s="156"/>
      <c r="J30" s="262">
        <f>J19-J28</f>
        <v>-17111</v>
      </c>
      <c r="K30" s="152"/>
      <c r="L30" s="262">
        <f>L19-L28</f>
        <v>0</v>
      </c>
      <c r="M30" s="152"/>
      <c r="N30" s="262" t="e">
        <f>N19-N28</f>
        <v>#REF!</v>
      </c>
    </row>
    <row r="33" spans="1:14" s="60" customFormat="1" ht="20.25" x14ac:dyDescent="0.3">
      <c r="A33" s="57"/>
      <c r="B33" s="130"/>
      <c r="C33" s="320" t="str">
        <f>VLOOKUP('Cover &amp; Table of Contents'!B45,'Cover &amp; Table of Contents'!A46:H69,4,FALSE)</f>
        <v>Statement of Financial Position as at end of June 2023 (Quarter 2)</v>
      </c>
      <c r="D33" s="320"/>
      <c r="E33" s="320"/>
      <c r="F33" s="320"/>
      <c r="G33" s="320"/>
      <c r="H33" s="320"/>
      <c r="I33" s="320"/>
      <c r="J33" s="320"/>
      <c r="K33" s="320"/>
      <c r="L33" s="320"/>
      <c r="M33" s="184"/>
    </row>
    <row r="34" spans="1:14" s="60" customFormat="1" ht="15.75" customHeight="1" x14ac:dyDescent="0.3">
      <c r="A34" s="57"/>
      <c r="B34" s="130"/>
      <c r="C34" s="61" t="s">
        <v>1</v>
      </c>
      <c r="D34" s="62"/>
      <c r="E34" s="59"/>
      <c r="F34" s="59"/>
      <c r="G34" s="59"/>
      <c r="H34" s="59"/>
      <c r="I34" s="59"/>
      <c r="J34" s="59"/>
      <c r="K34" s="59"/>
      <c r="L34" s="59"/>
      <c r="M34" s="59"/>
      <c r="N34" s="59"/>
    </row>
    <row r="35" spans="1:14" s="172" customFormat="1" x14ac:dyDescent="0.25">
      <c r="A35" s="165"/>
      <c r="B35" s="173"/>
      <c r="C35" s="25" t="s">
        <v>4</v>
      </c>
      <c r="D35" s="160"/>
      <c r="E35" s="160"/>
      <c r="F35" s="160"/>
      <c r="G35" s="187" t="str">
        <f>G8</f>
        <v>Actual for</v>
      </c>
      <c r="H35" s="189"/>
      <c r="I35" s="189"/>
      <c r="J35" s="187" t="str">
        <f>J8</f>
        <v>Annual Budget</v>
      </c>
      <c r="K35" s="189"/>
      <c r="L35" s="187" t="str">
        <f>L8</f>
        <v>Virements for</v>
      </c>
      <c r="M35" s="189"/>
      <c r="N35" s="187" t="str">
        <f>N8</f>
        <v>Revised Annual Budget</v>
      </c>
    </row>
    <row r="36" spans="1:14" s="172" customFormat="1" ht="15" x14ac:dyDescent="0.25">
      <c r="A36" s="165"/>
      <c r="B36" s="173"/>
      <c r="C36" s="174"/>
      <c r="D36" s="160"/>
      <c r="E36" s="160"/>
      <c r="F36" s="160"/>
      <c r="G36" s="187" t="str">
        <f>G9</f>
        <v>the Period</v>
      </c>
      <c r="H36" s="187"/>
      <c r="I36" s="187"/>
      <c r="J36" s="190">
        <f>J9</f>
        <v>2023</v>
      </c>
      <c r="K36" s="189"/>
      <c r="L36" s="187" t="str">
        <f>L9</f>
        <v>the Period</v>
      </c>
      <c r="M36" s="189"/>
      <c r="N36" s="190">
        <f>N9</f>
        <v>2023</v>
      </c>
    </row>
    <row r="37" spans="1:14" s="27" customFormat="1" x14ac:dyDescent="0.25">
      <c r="B37" s="131"/>
      <c r="C37" s="78"/>
      <c r="D37" s="26"/>
      <c r="E37" s="26"/>
      <c r="F37" s="26"/>
      <c r="G37" s="162" t="s">
        <v>130</v>
      </c>
      <c r="H37" s="161"/>
      <c r="I37" s="161"/>
      <c r="J37" s="162" t="s">
        <v>130</v>
      </c>
      <c r="K37" s="161"/>
      <c r="L37" s="162" t="s">
        <v>130</v>
      </c>
      <c r="M37" s="161"/>
      <c r="N37" s="162" t="s">
        <v>130</v>
      </c>
    </row>
    <row r="38" spans="1:14" s="28" customFormat="1" ht="17.25" customHeight="1" x14ac:dyDescent="0.25">
      <c r="A38" s="27"/>
      <c r="B38" s="131"/>
      <c r="C38" s="76"/>
      <c r="D38" s="29"/>
      <c r="E38" s="29"/>
      <c r="F38" s="30"/>
      <c r="G38" s="163"/>
      <c r="H38" s="163"/>
      <c r="I38" s="163"/>
      <c r="J38" s="163"/>
      <c r="K38" s="164"/>
      <c r="L38" s="163"/>
      <c r="M38" s="164"/>
      <c r="N38" s="163"/>
    </row>
    <row r="39" spans="1:14" ht="14.25" customHeight="1" x14ac:dyDescent="0.25">
      <c r="C39" s="72"/>
      <c r="D39" s="31"/>
      <c r="E39" s="31"/>
      <c r="F39" s="31"/>
      <c r="G39" s="165"/>
      <c r="H39" s="165"/>
      <c r="I39" s="165"/>
      <c r="J39" s="165"/>
      <c r="K39" s="160"/>
      <c r="L39" s="165"/>
      <c r="M39" s="160"/>
      <c r="N39" s="165"/>
    </row>
    <row r="40" spans="1:14" x14ac:dyDescent="0.25">
      <c r="C40" s="73" t="s">
        <v>5</v>
      </c>
      <c r="G40" s="166"/>
      <c r="H40" s="160"/>
      <c r="I40" s="160"/>
      <c r="J40" s="166"/>
      <c r="K40" s="160"/>
      <c r="L40" s="166"/>
      <c r="M40" s="160"/>
      <c r="N40" s="166"/>
    </row>
    <row r="41" spans="1:14" x14ac:dyDescent="0.25">
      <c r="C41" s="67" t="s">
        <v>208</v>
      </c>
      <c r="D41" s="34"/>
      <c r="E41" s="34"/>
      <c r="F41" s="34"/>
      <c r="G41" s="264">
        <f>'Depreciation Shedule'!P28</f>
        <v>419733</v>
      </c>
      <c r="H41" s="167"/>
      <c r="I41" s="167"/>
      <c r="J41" s="265">
        <v>463125</v>
      </c>
      <c r="K41" s="266"/>
      <c r="L41" s="265"/>
      <c r="M41" s="266"/>
      <c r="N41" s="267">
        <f>J41-L41</f>
        <v>463125</v>
      </c>
    </row>
    <row r="42" spans="1:14" x14ac:dyDescent="0.25">
      <c r="C42" s="73"/>
      <c r="D42" s="34"/>
      <c r="E42" s="34"/>
      <c r="F42" s="34"/>
      <c r="G42" s="168"/>
      <c r="H42" s="167"/>
      <c r="I42" s="167"/>
      <c r="J42" s="168"/>
      <c r="K42" s="160"/>
      <c r="L42" s="168"/>
      <c r="M42" s="160"/>
      <c r="N42" s="168"/>
    </row>
    <row r="43" spans="1:14" x14ac:dyDescent="0.25">
      <c r="C43" s="73" t="s">
        <v>6</v>
      </c>
      <c r="D43" s="34"/>
      <c r="E43" s="34"/>
      <c r="F43" s="34"/>
      <c r="G43" s="167"/>
      <c r="H43" s="167"/>
      <c r="I43" s="167"/>
      <c r="J43" s="169"/>
      <c r="K43" s="160"/>
      <c r="L43" s="169"/>
      <c r="M43" s="160"/>
      <c r="N43" s="169"/>
    </row>
    <row r="44" spans="1:14" x14ac:dyDescent="0.25">
      <c r="C44" s="67" t="s">
        <v>97</v>
      </c>
      <c r="D44" s="34"/>
      <c r="E44" s="34"/>
      <c r="F44" s="34"/>
      <c r="G44" s="259">
        <f>G264</f>
        <v>0</v>
      </c>
      <c r="H44" s="167"/>
      <c r="I44" s="167"/>
      <c r="J44" s="259">
        <f>J264</f>
        <v>0</v>
      </c>
      <c r="K44" s="160"/>
      <c r="L44" s="259">
        <f>L264</f>
        <v>0</v>
      </c>
      <c r="M44" s="160"/>
      <c r="N44" s="259">
        <f>J44-L44</f>
        <v>0</v>
      </c>
    </row>
    <row r="45" spans="1:14" x14ac:dyDescent="0.25">
      <c r="C45" s="67" t="s">
        <v>98</v>
      </c>
      <c r="D45" s="34"/>
      <c r="E45" s="34"/>
      <c r="F45" s="34"/>
      <c r="G45" s="260">
        <f>G272</f>
        <v>11834</v>
      </c>
      <c r="H45" s="167"/>
      <c r="I45" s="167"/>
      <c r="J45" s="260">
        <f>J272</f>
        <v>64244</v>
      </c>
      <c r="K45" s="160"/>
      <c r="L45" s="260">
        <f>L272</f>
        <v>0</v>
      </c>
      <c r="M45" s="160"/>
      <c r="N45" s="260">
        <f t="shared" ref="N45:N46" si="0">J45-L45</f>
        <v>64244</v>
      </c>
    </row>
    <row r="46" spans="1:14" x14ac:dyDescent="0.25">
      <c r="C46" s="67" t="s">
        <v>99</v>
      </c>
      <c r="D46" s="34"/>
      <c r="E46" s="34"/>
      <c r="F46" s="34"/>
      <c r="G46" s="258">
        <f>G276</f>
        <v>193405</v>
      </c>
      <c r="H46" s="167"/>
      <c r="I46" s="167"/>
      <c r="J46" s="258">
        <f>J276</f>
        <v>44177</v>
      </c>
      <c r="K46" s="160"/>
      <c r="L46" s="258">
        <f>L276</f>
        <v>0</v>
      </c>
      <c r="M46" s="160"/>
      <c r="N46" s="258">
        <f t="shared" si="0"/>
        <v>44177</v>
      </c>
    </row>
    <row r="47" spans="1:14" ht="16.5" thickBot="1" x14ac:dyDescent="0.3">
      <c r="C47" s="67"/>
      <c r="D47" s="34"/>
      <c r="E47" s="34"/>
      <c r="F47" s="34"/>
      <c r="G47" s="167"/>
      <c r="H47" s="167"/>
      <c r="I47" s="167"/>
      <c r="J47" s="167"/>
      <c r="K47" s="160"/>
      <c r="L47" s="167"/>
      <c r="M47" s="160"/>
      <c r="N47" s="167"/>
    </row>
    <row r="48" spans="1:14" ht="16.5" thickBot="1" x14ac:dyDescent="0.3">
      <c r="C48" s="138" t="s">
        <v>67</v>
      </c>
      <c r="D48" s="35"/>
      <c r="E48" s="35"/>
      <c r="F48" s="35"/>
      <c r="G48" s="262">
        <f>SUM(G44:G46)</f>
        <v>205239</v>
      </c>
      <c r="H48" s="170"/>
      <c r="I48" s="170"/>
      <c r="J48" s="262">
        <f>SUM(J44:J46)</f>
        <v>108421</v>
      </c>
      <c r="K48" s="160"/>
      <c r="L48" s="262">
        <f>SUM(L44:L46)</f>
        <v>0</v>
      </c>
      <c r="M48" s="160"/>
      <c r="N48" s="262">
        <f>J48-L48</f>
        <v>108421</v>
      </c>
    </row>
    <row r="49" spans="3:16" x14ac:dyDescent="0.25">
      <c r="C49" s="67"/>
      <c r="D49" s="34"/>
      <c r="E49" s="34"/>
      <c r="F49" s="34"/>
      <c r="G49" s="167"/>
      <c r="H49" s="167"/>
      <c r="I49" s="167"/>
      <c r="J49" s="167"/>
      <c r="K49" s="160"/>
      <c r="L49" s="167"/>
      <c r="M49" s="160"/>
      <c r="N49" s="167"/>
    </row>
    <row r="50" spans="3:16" x14ac:dyDescent="0.25">
      <c r="C50" s="73" t="s">
        <v>10</v>
      </c>
      <c r="D50" s="34"/>
      <c r="E50" s="34"/>
      <c r="F50" s="34"/>
      <c r="G50" s="167"/>
      <c r="H50" s="167"/>
      <c r="I50" s="167"/>
      <c r="J50" s="167"/>
      <c r="K50" s="160"/>
      <c r="L50" s="167"/>
      <c r="M50" s="160"/>
      <c r="N50" s="167"/>
    </row>
    <row r="51" spans="3:16" ht="15" customHeight="1" x14ac:dyDescent="0.25">
      <c r="C51" s="67" t="s">
        <v>100</v>
      </c>
      <c r="D51" s="34"/>
      <c r="E51" s="34"/>
      <c r="F51" s="34"/>
      <c r="G51" s="252">
        <f>G284</f>
        <v>60847</v>
      </c>
      <c r="H51" s="167"/>
      <c r="I51" s="167"/>
      <c r="J51" s="252">
        <f>J284</f>
        <v>48000</v>
      </c>
      <c r="K51" s="160"/>
      <c r="L51" s="252">
        <f>L284</f>
        <v>0</v>
      </c>
      <c r="M51" s="160"/>
      <c r="N51" s="252">
        <f>N284</f>
        <v>48000</v>
      </c>
    </row>
    <row r="52" spans="3:16" ht="0.75" customHeight="1" x14ac:dyDescent="0.25">
      <c r="C52" s="67"/>
      <c r="D52" s="36"/>
      <c r="E52" s="36"/>
      <c r="F52" s="34"/>
      <c r="G52" s="258"/>
      <c r="H52" s="171"/>
      <c r="I52" s="171"/>
      <c r="J52" s="258"/>
      <c r="K52" s="160"/>
      <c r="L52" s="258"/>
      <c r="M52" s="160"/>
      <c r="N52" s="258"/>
    </row>
    <row r="53" spans="3:16" ht="16.5" thickBot="1" x14ac:dyDescent="0.3">
      <c r="C53" s="67"/>
      <c r="D53" s="34"/>
      <c r="E53" s="34"/>
      <c r="F53" s="34"/>
      <c r="G53" s="167"/>
      <c r="H53" s="167"/>
      <c r="I53" s="167"/>
      <c r="J53" s="167"/>
      <c r="K53" s="160"/>
      <c r="L53" s="167"/>
      <c r="M53" s="160"/>
      <c r="N53" s="167"/>
    </row>
    <row r="54" spans="3:16" ht="16.5" thickBot="1" x14ac:dyDescent="0.3">
      <c r="C54" s="73" t="s">
        <v>68</v>
      </c>
      <c r="D54" s="35"/>
      <c r="E54" s="35"/>
      <c r="F54" s="35"/>
      <c r="G54" s="262">
        <f>SUM(G51:G52)</f>
        <v>60847</v>
      </c>
      <c r="H54" s="170"/>
      <c r="I54" s="170"/>
      <c r="J54" s="262">
        <f>SUM(J51:J52)</f>
        <v>48000</v>
      </c>
      <c r="K54" s="160"/>
      <c r="L54" s="262">
        <f>SUM(L51:L52)</f>
        <v>0</v>
      </c>
      <c r="M54" s="160"/>
      <c r="N54" s="262">
        <f>J54-L54</f>
        <v>48000</v>
      </c>
    </row>
    <row r="55" spans="3:16" x14ac:dyDescent="0.25">
      <c r="C55" s="67"/>
      <c r="D55" s="34"/>
      <c r="E55" s="34"/>
      <c r="F55" s="34"/>
      <c r="G55" s="167"/>
      <c r="H55" s="167"/>
      <c r="I55" s="167"/>
      <c r="J55" s="167"/>
      <c r="K55" s="160"/>
      <c r="L55" s="167"/>
      <c r="M55" s="160"/>
      <c r="N55" s="167"/>
    </row>
    <row r="56" spans="3:16" x14ac:dyDescent="0.25">
      <c r="C56" s="139" t="s">
        <v>45</v>
      </c>
      <c r="D56" s="34"/>
      <c r="E56" s="34"/>
      <c r="F56" s="34"/>
      <c r="G56" s="252">
        <f>G48-G54</f>
        <v>144392</v>
      </c>
      <c r="H56" s="167"/>
      <c r="I56" s="167"/>
      <c r="J56" s="252">
        <f>J48-J54</f>
        <v>60421</v>
      </c>
      <c r="K56" s="160"/>
      <c r="L56" s="252">
        <f>L48-L54</f>
        <v>0</v>
      </c>
      <c r="M56" s="160"/>
      <c r="N56" s="252">
        <f>J56-L56</f>
        <v>60421</v>
      </c>
    </row>
    <row r="57" spans="3:16" x14ac:dyDescent="0.25">
      <c r="C57" s="67"/>
      <c r="D57" s="34"/>
      <c r="E57" s="34"/>
      <c r="F57" s="34"/>
      <c r="G57" s="168"/>
      <c r="H57" s="167"/>
      <c r="I57" s="167"/>
      <c r="J57" s="168"/>
      <c r="K57" s="160"/>
      <c r="L57" s="168"/>
      <c r="M57" s="160"/>
      <c r="N57" s="168"/>
    </row>
    <row r="58" spans="3:16" x14ac:dyDescent="0.25">
      <c r="C58" s="73" t="s">
        <v>127</v>
      </c>
      <c r="D58" s="36"/>
      <c r="E58" s="36"/>
      <c r="F58" s="34"/>
      <c r="G58" s="252">
        <f>G289</f>
        <v>0</v>
      </c>
      <c r="H58" s="171"/>
      <c r="I58" s="171"/>
      <c r="J58" s="252">
        <f>J289</f>
        <v>0</v>
      </c>
      <c r="K58" s="160"/>
      <c r="L58" s="252">
        <f>L289</f>
        <v>0</v>
      </c>
      <c r="M58" s="160"/>
      <c r="N58" s="252">
        <f>J58-L58</f>
        <v>0</v>
      </c>
    </row>
    <row r="59" spans="3:16" ht="16.5" thickBot="1" x14ac:dyDescent="0.3">
      <c r="C59" s="67"/>
      <c r="D59" s="34"/>
      <c r="E59" s="34"/>
      <c r="F59" s="34"/>
      <c r="G59" s="167"/>
      <c r="H59" s="167"/>
      <c r="I59" s="167"/>
      <c r="J59" s="167"/>
      <c r="K59" s="160"/>
      <c r="L59" s="167"/>
      <c r="M59" s="160"/>
      <c r="N59" s="167"/>
    </row>
    <row r="60" spans="3:16" ht="16.5" thickBot="1" x14ac:dyDescent="0.3">
      <c r="C60" s="73" t="s">
        <v>78</v>
      </c>
      <c r="D60" s="35"/>
      <c r="E60" s="35"/>
      <c r="F60" s="35"/>
      <c r="G60" s="262">
        <f>G41+G56-G58</f>
        <v>564125</v>
      </c>
      <c r="H60" s="170"/>
      <c r="I60" s="170"/>
      <c r="J60" s="262">
        <f>J41+J56-J58</f>
        <v>523546</v>
      </c>
      <c r="K60" s="170"/>
      <c r="L60" s="262">
        <f>L41+L56-L58</f>
        <v>0</v>
      </c>
      <c r="M60" s="170"/>
      <c r="N60" s="262">
        <f>J60-L60</f>
        <v>523546</v>
      </c>
    </row>
    <row r="61" spans="3:16" x14ac:dyDescent="0.25">
      <c r="C61" s="73"/>
      <c r="D61" s="35"/>
      <c r="E61" s="35"/>
      <c r="F61" s="35"/>
      <c r="G61" s="170"/>
      <c r="H61" s="170"/>
      <c r="I61" s="170"/>
      <c r="J61" s="170"/>
      <c r="K61" s="160"/>
      <c r="L61" s="170"/>
      <c r="M61" s="160"/>
      <c r="N61" s="170"/>
    </row>
    <row r="62" spans="3:16" ht="16.5" thickBot="1" x14ac:dyDescent="0.3">
      <c r="C62" s="73" t="s">
        <v>9</v>
      </c>
      <c r="D62" s="34"/>
      <c r="E62" s="34"/>
      <c r="F62" s="34"/>
      <c r="G62" s="167"/>
      <c r="H62" s="167"/>
      <c r="I62" s="167"/>
      <c r="J62" s="167"/>
      <c r="K62" s="160"/>
      <c r="L62" s="167"/>
      <c r="M62" s="160"/>
      <c r="N62" s="167"/>
    </row>
    <row r="63" spans="3:16" ht="16.5" thickBot="1" x14ac:dyDescent="0.3">
      <c r="C63" s="67" t="s">
        <v>79</v>
      </c>
      <c r="D63" s="37"/>
      <c r="E63" s="37"/>
      <c r="F63" s="35"/>
      <c r="G63" s="261">
        <v>564125</v>
      </c>
      <c r="H63" s="170"/>
      <c r="I63" s="170"/>
      <c r="J63" s="261">
        <v>523546</v>
      </c>
      <c r="K63" s="160"/>
      <c r="L63" s="261"/>
      <c r="M63" s="160"/>
      <c r="N63" s="268">
        <f>J63-L63</f>
        <v>523546</v>
      </c>
      <c r="O63" s="250"/>
      <c r="P63" s="275" t="s">
        <v>327</v>
      </c>
    </row>
    <row r="64" spans="3:16" x14ac:dyDescent="0.25">
      <c r="C64" s="67"/>
      <c r="D64" s="34"/>
      <c r="E64" s="34"/>
      <c r="F64" s="34"/>
      <c r="G64" s="167"/>
      <c r="H64" s="167"/>
      <c r="I64" s="167"/>
      <c r="J64" s="167"/>
      <c r="K64" s="167"/>
      <c r="L64" s="167"/>
      <c r="M64" s="167"/>
      <c r="N64" s="167"/>
    </row>
    <row r="65" spans="1:23" ht="22.5" customHeight="1" x14ac:dyDescent="0.25">
      <c r="C65" s="181" t="s">
        <v>259</v>
      </c>
      <c r="D65" s="34"/>
      <c r="E65" s="34"/>
      <c r="F65" s="34"/>
      <c r="G65" s="167"/>
      <c r="H65" s="167"/>
      <c r="I65" s="167"/>
      <c r="J65" s="167"/>
      <c r="K65" s="167"/>
      <c r="L65" s="167"/>
      <c r="M65" s="167"/>
      <c r="N65" s="167"/>
    </row>
    <row r="66" spans="1:23" ht="14.25" customHeight="1" x14ac:dyDescent="0.25">
      <c r="C66" s="73"/>
      <c r="D66" s="34"/>
      <c r="E66" s="34"/>
      <c r="F66" s="34"/>
      <c r="G66" s="167"/>
      <c r="H66" s="167"/>
      <c r="I66" s="167"/>
      <c r="J66" s="167"/>
      <c r="K66" s="167"/>
      <c r="L66" s="167"/>
      <c r="M66" s="167"/>
      <c r="N66" s="167"/>
    </row>
    <row r="67" spans="1:23" s="27" customFormat="1" x14ac:dyDescent="0.25">
      <c r="B67" s="131"/>
      <c r="C67" s="78" t="s">
        <v>4</v>
      </c>
      <c r="D67" s="26"/>
      <c r="E67" s="26"/>
      <c r="F67" s="26"/>
      <c r="G67" s="161"/>
      <c r="H67" s="161"/>
      <c r="I67" s="161"/>
      <c r="J67" s="161"/>
      <c r="K67" s="165"/>
      <c r="L67" s="161"/>
      <c r="M67" s="165"/>
      <c r="N67" s="161"/>
    </row>
    <row r="68" spans="1:23" ht="12" customHeight="1" x14ac:dyDescent="0.25">
      <c r="C68" s="182"/>
      <c r="D68" s="31"/>
      <c r="E68" s="31"/>
      <c r="F68" s="31"/>
      <c r="G68" s="165"/>
      <c r="H68" s="165"/>
      <c r="I68" s="165"/>
      <c r="J68" s="165"/>
      <c r="K68" s="160"/>
      <c r="L68" s="165"/>
      <c r="M68" s="160"/>
      <c r="N68" s="165"/>
      <c r="O68" s="27"/>
    </row>
    <row r="69" spans="1:23" x14ac:dyDescent="0.25">
      <c r="C69" s="67" t="s">
        <v>6</v>
      </c>
      <c r="D69" s="34"/>
      <c r="E69" s="34"/>
      <c r="F69" s="34"/>
      <c r="G69" s="259">
        <f>G48</f>
        <v>205239</v>
      </c>
      <c r="H69" s="167"/>
      <c r="I69" s="167"/>
      <c r="J69" s="259">
        <f>J48</f>
        <v>108421</v>
      </c>
      <c r="K69" s="160"/>
      <c r="L69" s="259">
        <f>L48</f>
        <v>0</v>
      </c>
      <c r="M69" s="160"/>
      <c r="N69" s="259">
        <f>N48</f>
        <v>108421</v>
      </c>
      <c r="O69" s="27"/>
    </row>
    <row r="70" spans="1:23" x14ac:dyDescent="0.25">
      <c r="C70" s="67" t="s">
        <v>260</v>
      </c>
      <c r="G70" s="260">
        <f>G54</f>
        <v>60847</v>
      </c>
      <c r="H70" s="167"/>
      <c r="I70" s="167"/>
      <c r="J70" s="260">
        <f>J54</f>
        <v>48000</v>
      </c>
      <c r="K70" s="160"/>
      <c r="L70" s="260">
        <f>L54</f>
        <v>0</v>
      </c>
      <c r="M70" s="160"/>
      <c r="N70" s="260">
        <f>N54</f>
        <v>48000</v>
      </c>
    </row>
    <row r="71" spans="1:23" s="28" customFormat="1" x14ac:dyDescent="0.25">
      <c r="A71" s="27"/>
      <c r="B71" s="131"/>
      <c r="C71" s="116"/>
      <c r="D71" s="38"/>
      <c r="E71" s="188" t="s">
        <v>268</v>
      </c>
      <c r="F71" s="37"/>
      <c r="G71" s="259">
        <f>G69-G70</f>
        <v>144392</v>
      </c>
      <c r="H71" s="167"/>
      <c r="I71" s="167"/>
      <c r="J71" s="259">
        <f>J69-J70</f>
        <v>60421</v>
      </c>
      <c r="K71" s="164"/>
      <c r="L71" s="259">
        <f>L69-L70</f>
        <v>0</v>
      </c>
      <c r="M71" s="164"/>
      <c r="N71" s="259">
        <f>N69-N70</f>
        <v>60421</v>
      </c>
      <c r="O71" s="24"/>
    </row>
    <row r="72" spans="1:23" s="28" customFormat="1" x14ac:dyDescent="0.25">
      <c r="A72" s="27"/>
      <c r="B72" s="131"/>
      <c r="C72" s="116" t="s">
        <v>346</v>
      </c>
      <c r="D72" s="39"/>
      <c r="E72" s="39"/>
      <c r="F72" s="39"/>
      <c r="G72" s="273">
        <v>305296</v>
      </c>
      <c r="H72" s="167"/>
      <c r="I72" s="167"/>
      <c r="J72" s="273">
        <v>299908</v>
      </c>
      <c r="K72" s="164"/>
      <c r="L72" s="258">
        <f>L134</f>
        <v>0</v>
      </c>
      <c r="M72" s="164"/>
      <c r="N72" s="273">
        <f>J72</f>
        <v>299908</v>
      </c>
      <c r="O72" s="250"/>
      <c r="P72" s="275" t="s">
        <v>328</v>
      </c>
    </row>
    <row r="73" spans="1:23" s="28" customFormat="1" ht="16.5" thickBot="1" x14ac:dyDescent="0.3">
      <c r="A73" s="27"/>
      <c r="B73" s="131"/>
      <c r="C73" s="67"/>
      <c r="D73" s="39"/>
      <c r="E73" s="39"/>
      <c r="F73" s="39"/>
      <c r="G73" s="167"/>
      <c r="H73" s="167"/>
      <c r="I73" s="167"/>
      <c r="J73" s="167"/>
      <c r="K73" s="160"/>
      <c r="L73" s="167"/>
      <c r="M73" s="160"/>
      <c r="N73" s="167"/>
    </row>
    <row r="74" spans="1:23" s="28" customFormat="1" ht="23.25" customHeight="1" thickBot="1" x14ac:dyDescent="0.3">
      <c r="A74" s="27"/>
      <c r="B74" s="131"/>
      <c r="C74" s="253" t="s">
        <v>310</v>
      </c>
      <c r="D74" s="254"/>
      <c r="E74" s="254"/>
      <c r="F74" s="254"/>
      <c r="G74" s="255">
        <f>G71/G72</f>
        <v>0.4729573921702217</v>
      </c>
      <c r="H74" s="254"/>
      <c r="I74" s="254"/>
      <c r="J74" s="255">
        <f>J71/J72</f>
        <v>0.20146511596889713</v>
      </c>
      <c r="K74" s="256"/>
      <c r="L74" s="167"/>
      <c r="M74" s="167"/>
      <c r="N74" s="255">
        <f>N71/N72</f>
        <v>0.20146511596889713</v>
      </c>
    </row>
    <row r="75" spans="1:23" s="28" customFormat="1" x14ac:dyDescent="0.25">
      <c r="A75" s="27"/>
      <c r="B75" s="131"/>
      <c r="C75" s="67"/>
      <c r="D75" s="39"/>
      <c r="E75" s="39"/>
      <c r="F75" s="39"/>
      <c r="G75" s="183"/>
      <c r="H75" s="167"/>
      <c r="I75" s="167"/>
      <c r="J75" s="183"/>
      <c r="K75" s="164"/>
      <c r="L75" s="183"/>
      <c r="M75" s="164"/>
      <c r="N75" s="183"/>
    </row>
    <row r="76" spans="1:23" s="41" customFormat="1" ht="18" x14ac:dyDescent="0.25">
      <c r="B76" s="130"/>
      <c r="C76" s="48" t="str">
        <f>'Cover &amp; Table of Contents'!A39</f>
        <v>Cash flow Statement</v>
      </c>
      <c r="D76" s="42"/>
      <c r="E76" s="42"/>
      <c r="F76" s="42"/>
      <c r="G76" s="42"/>
      <c r="H76" s="42"/>
      <c r="I76" s="42"/>
      <c r="J76" s="42"/>
      <c r="K76" s="42"/>
      <c r="L76" s="42"/>
      <c r="M76" s="42"/>
      <c r="N76" s="42"/>
      <c r="O76" s="42"/>
      <c r="P76" s="42"/>
      <c r="Q76" s="43"/>
      <c r="R76" s="43"/>
      <c r="S76" s="43"/>
      <c r="T76" s="44"/>
      <c r="U76" s="44"/>
      <c r="V76" s="44"/>
      <c r="W76" s="44"/>
    </row>
    <row r="77" spans="1:23" s="41" customFormat="1" ht="18" x14ac:dyDescent="0.25">
      <c r="B77" s="130"/>
      <c r="C77" s="48"/>
      <c r="D77" s="42"/>
      <c r="E77" s="42"/>
      <c r="F77" s="42"/>
      <c r="G77" s="42"/>
      <c r="H77" s="42"/>
      <c r="I77" s="42"/>
      <c r="J77" s="42"/>
      <c r="K77" s="42"/>
      <c r="L77" s="42"/>
      <c r="M77" s="42"/>
      <c r="N77" s="42"/>
      <c r="O77" s="42"/>
      <c r="P77" s="42"/>
      <c r="Q77" s="43"/>
      <c r="R77" s="43"/>
      <c r="S77" s="43"/>
      <c r="T77" s="44"/>
      <c r="U77" s="44"/>
      <c r="V77" s="44"/>
      <c r="W77" s="44"/>
    </row>
    <row r="78" spans="1:23" s="27" customFormat="1" ht="12.75" customHeight="1" x14ac:dyDescent="0.25">
      <c r="B78" s="131"/>
      <c r="C78" s="25" t="s">
        <v>4</v>
      </c>
      <c r="D78" s="26"/>
      <c r="E78" s="26"/>
      <c r="F78" s="26"/>
      <c r="G78" s="187" t="s">
        <v>261</v>
      </c>
      <c r="H78" s="187"/>
      <c r="I78" s="187"/>
      <c r="J78" s="187" t="s">
        <v>209</v>
      </c>
      <c r="K78" s="190"/>
      <c r="L78" s="187" t="s">
        <v>267</v>
      </c>
      <c r="M78" s="190"/>
      <c r="N78" s="187" t="s">
        <v>266</v>
      </c>
    </row>
    <row r="79" spans="1:23" s="28" customFormat="1" ht="12.75" customHeight="1" x14ac:dyDescent="0.25">
      <c r="A79" s="27"/>
      <c r="B79" s="131"/>
      <c r="D79" s="29"/>
      <c r="E79" s="29"/>
      <c r="F79" s="30"/>
      <c r="G79" s="191" t="s">
        <v>262</v>
      </c>
      <c r="H79" s="191"/>
      <c r="I79" s="191"/>
      <c r="J79" s="191">
        <f>J9</f>
        <v>2023</v>
      </c>
      <c r="K79" s="192"/>
      <c r="L79" s="191" t="s">
        <v>262</v>
      </c>
      <c r="M79" s="192"/>
      <c r="N79" s="191">
        <f>J79</f>
        <v>2023</v>
      </c>
    </row>
    <row r="80" spans="1:23" x14ac:dyDescent="0.25">
      <c r="D80" s="31"/>
      <c r="E80" s="31"/>
      <c r="F80" s="31"/>
      <c r="G80" s="153" t="s">
        <v>130</v>
      </c>
      <c r="H80" s="154"/>
      <c r="I80" s="154"/>
      <c r="J80" s="153" t="s">
        <v>130</v>
      </c>
      <c r="K80" s="151"/>
      <c r="L80" s="153" t="s">
        <v>130</v>
      </c>
      <c r="M80" s="151"/>
      <c r="N80" s="153" t="s">
        <v>130</v>
      </c>
    </row>
    <row r="81" spans="2:23" s="41" customFormat="1" ht="7.5" customHeight="1" x14ac:dyDescent="0.2">
      <c r="B81" s="130"/>
      <c r="C81" s="49"/>
      <c r="D81" s="47"/>
      <c r="E81" s="47"/>
      <c r="F81" s="47"/>
      <c r="G81" s="42"/>
      <c r="H81" s="42"/>
      <c r="I81" s="42"/>
      <c r="J81" s="42"/>
      <c r="K81" s="42"/>
      <c r="L81" s="42"/>
      <c r="M81" s="42"/>
      <c r="N81" s="42"/>
      <c r="O81" s="42"/>
      <c r="P81" s="42"/>
    </row>
    <row r="82" spans="2:23" s="41" customFormat="1" ht="3" customHeight="1" x14ac:dyDescent="0.2">
      <c r="B82" s="130"/>
      <c r="C82" s="49"/>
      <c r="D82" s="47"/>
      <c r="E82" s="47"/>
      <c r="F82" s="47"/>
      <c r="G82" s="148"/>
      <c r="H82" s="47"/>
      <c r="I82" s="47"/>
      <c r="J82" s="148"/>
      <c r="K82" s="47"/>
      <c r="L82" s="148"/>
      <c r="M82" s="47"/>
      <c r="N82" s="148"/>
      <c r="O82" s="47"/>
      <c r="P82" s="42"/>
    </row>
    <row r="83" spans="2:23" s="41" customFormat="1" ht="20.25" customHeight="1" x14ac:dyDescent="0.2">
      <c r="B83" s="130"/>
      <c r="C83" s="49" t="s">
        <v>255</v>
      </c>
      <c r="D83" s="47"/>
      <c r="E83" s="47"/>
      <c r="F83" s="47"/>
      <c r="G83" s="148"/>
      <c r="H83" s="47"/>
      <c r="I83" s="47"/>
      <c r="J83" s="148"/>
      <c r="K83" s="47"/>
      <c r="L83" s="148"/>
      <c r="M83" s="47"/>
      <c r="N83" s="148"/>
      <c r="O83" s="47"/>
      <c r="P83" s="42"/>
    </row>
    <row r="84" spans="2:23" s="41" customFormat="1" ht="14.25" x14ac:dyDescent="0.2">
      <c r="B84" s="130"/>
      <c r="C84" s="44" t="s">
        <v>108</v>
      </c>
      <c r="D84" s="42"/>
      <c r="E84" s="42"/>
      <c r="F84" s="42"/>
      <c r="G84" s="252">
        <f>G30</f>
        <v>8430</v>
      </c>
      <c r="H84" s="53"/>
      <c r="I84" s="53"/>
      <c r="J84" s="252">
        <f>J30</f>
        <v>-17111</v>
      </c>
      <c r="K84" s="42"/>
      <c r="L84" s="252">
        <f>L30</f>
        <v>0</v>
      </c>
      <c r="M84" s="42"/>
      <c r="N84" s="252" t="e">
        <f>N30</f>
        <v>#REF!</v>
      </c>
      <c r="O84" s="42"/>
      <c r="P84" s="42"/>
      <c r="Q84" s="44"/>
      <c r="R84" s="44"/>
      <c r="S84" s="44"/>
      <c r="T84" s="44"/>
      <c r="U84" s="44"/>
      <c r="V84" s="44"/>
      <c r="W84" s="44"/>
    </row>
    <row r="85" spans="2:23" s="41" customFormat="1" ht="14.25" x14ac:dyDescent="0.2">
      <c r="B85" s="130"/>
      <c r="C85" s="44"/>
      <c r="D85" s="42"/>
      <c r="E85" s="42"/>
      <c r="F85" s="42"/>
      <c r="G85" s="45"/>
      <c r="H85" s="54"/>
      <c r="I85" s="54"/>
      <c r="J85" s="45"/>
      <c r="K85" s="42"/>
      <c r="L85" s="45"/>
      <c r="M85" s="42"/>
      <c r="N85" s="45"/>
      <c r="O85" s="42"/>
      <c r="P85" s="42"/>
      <c r="Q85" s="44"/>
      <c r="R85" s="44"/>
      <c r="S85" s="44"/>
      <c r="T85" s="44"/>
      <c r="U85" s="44"/>
      <c r="V85" s="44"/>
      <c r="W85" s="44"/>
    </row>
    <row r="86" spans="2:23" s="41" customFormat="1" ht="14.25" x14ac:dyDescent="0.2">
      <c r="B86" s="130"/>
      <c r="C86" s="44" t="s">
        <v>109</v>
      </c>
      <c r="D86" s="42"/>
      <c r="E86" s="42"/>
      <c r="F86" s="42"/>
      <c r="G86" s="45"/>
      <c r="H86" s="54"/>
      <c r="I86" s="54"/>
      <c r="J86" s="45"/>
      <c r="K86" s="42"/>
      <c r="L86" s="45"/>
      <c r="M86" s="42"/>
      <c r="N86" s="45"/>
      <c r="O86" s="42"/>
      <c r="P86" s="42"/>
      <c r="Q86" s="44"/>
      <c r="R86" s="44"/>
      <c r="S86" s="44"/>
      <c r="T86" s="44"/>
      <c r="U86" s="44"/>
      <c r="V86" s="44"/>
      <c r="W86" s="44"/>
    </row>
    <row r="87" spans="2:23" s="41" customFormat="1" ht="14.25" x14ac:dyDescent="0.2">
      <c r="B87" s="130"/>
      <c r="C87" s="44" t="s">
        <v>110</v>
      </c>
      <c r="D87" s="42"/>
      <c r="E87" s="42"/>
      <c r="F87" s="42"/>
      <c r="G87" s="147">
        <f>G254</f>
        <v>7856</v>
      </c>
      <c r="H87" s="54"/>
      <c r="I87" s="54"/>
      <c r="J87" s="147">
        <f>J254</f>
        <v>21403</v>
      </c>
      <c r="K87" s="54"/>
      <c r="L87" s="147">
        <f>L254</f>
        <v>0</v>
      </c>
      <c r="M87" s="54"/>
      <c r="N87" s="147">
        <f>N254</f>
        <v>21403</v>
      </c>
      <c r="O87" s="42"/>
      <c r="P87" s="42"/>
      <c r="Q87" s="44"/>
      <c r="R87" s="44"/>
      <c r="S87" s="44"/>
      <c r="T87" s="44"/>
      <c r="U87" s="44"/>
      <c r="V87" s="44"/>
      <c r="W87" s="44"/>
    </row>
    <row r="88" spans="2:23" s="41" customFormat="1" ht="14.25" x14ac:dyDescent="0.2">
      <c r="B88" s="130"/>
      <c r="C88" s="44" t="s">
        <v>126</v>
      </c>
      <c r="D88" s="42"/>
      <c r="E88" s="42"/>
      <c r="F88" s="42"/>
      <c r="G88" s="219"/>
      <c r="H88" s="218"/>
      <c r="I88" s="218"/>
      <c r="J88" s="219" t="s">
        <v>362</v>
      </c>
      <c r="K88" s="218"/>
      <c r="L88" s="219"/>
      <c r="M88" s="218"/>
      <c r="N88" s="224" t="e">
        <f>J88-L88</f>
        <v>#VALUE!</v>
      </c>
      <c r="O88" s="250"/>
      <c r="P88" s="275" t="s">
        <v>329</v>
      </c>
      <c r="Q88" s="44"/>
      <c r="R88" s="44"/>
      <c r="S88" s="44"/>
      <c r="T88" s="44"/>
      <c r="U88" s="44"/>
      <c r="V88" s="44"/>
      <c r="W88" s="44"/>
    </row>
    <row r="89" spans="2:23" s="41" customFormat="1" ht="14.25" x14ac:dyDescent="0.2">
      <c r="B89" s="130"/>
      <c r="C89" s="44" t="s">
        <v>111</v>
      </c>
      <c r="D89" s="42"/>
      <c r="E89" s="42"/>
      <c r="F89" s="42"/>
      <c r="G89" s="219">
        <v>-21</v>
      </c>
      <c r="H89" s="218"/>
      <c r="I89" s="218"/>
      <c r="J89" s="219">
        <v>-100</v>
      </c>
      <c r="K89" s="218"/>
      <c r="L89" s="219"/>
      <c r="M89" s="218"/>
      <c r="N89" s="224">
        <f t="shared" ref="N89:N92" si="1">J89-L89</f>
        <v>-100</v>
      </c>
      <c r="O89" s="250"/>
      <c r="P89" s="275" t="s">
        <v>330</v>
      </c>
      <c r="Q89" s="44"/>
      <c r="R89" s="44"/>
      <c r="S89" s="44"/>
      <c r="T89" s="44"/>
      <c r="U89" s="44"/>
      <c r="V89" s="44"/>
      <c r="W89" s="44"/>
    </row>
    <row r="90" spans="2:23" s="41" customFormat="1" ht="14.25" x14ac:dyDescent="0.2">
      <c r="B90" s="130"/>
      <c r="C90" s="44" t="s">
        <v>112</v>
      </c>
      <c r="D90" s="42"/>
      <c r="E90" s="42"/>
      <c r="F90" s="42"/>
      <c r="G90" s="219"/>
      <c r="H90" s="218"/>
      <c r="I90" s="218"/>
      <c r="J90" s="219">
        <v>200</v>
      </c>
      <c r="K90" s="218"/>
      <c r="L90" s="219"/>
      <c r="M90" s="218"/>
      <c r="N90" s="224">
        <f t="shared" si="1"/>
        <v>200</v>
      </c>
      <c r="O90" s="250"/>
      <c r="P90" s="275" t="s">
        <v>331</v>
      </c>
      <c r="Q90" s="44"/>
      <c r="R90" s="44"/>
      <c r="S90" s="44"/>
      <c r="T90" s="44"/>
      <c r="U90" s="44"/>
      <c r="V90" s="44"/>
      <c r="W90" s="44"/>
    </row>
    <row r="91" spans="2:23" s="41" customFormat="1" ht="14.25" x14ac:dyDescent="0.2">
      <c r="B91" s="130"/>
      <c r="C91" s="44" t="s">
        <v>113</v>
      </c>
      <c r="D91" s="42"/>
      <c r="E91" s="42"/>
      <c r="F91" s="42"/>
      <c r="G91" s="219"/>
      <c r="H91" s="218"/>
      <c r="I91" s="218"/>
      <c r="J91" s="219"/>
      <c r="K91" s="218"/>
      <c r="L91" s="219"/>
      <c r="M91" s="218"/>
      <c r="N91" s="224">
        <f t="shared" si="1"/>
        <v>0</v>
      </c>
      <c r="O91" s="250"/>
      <c r="P91" s="275" t="s">
        <v>332</v>
      </c>
      <c r="Q91" s="44"/>
      <c r="R91" s="44"/>
      <c r="S91" s="44"/>
      <c r="T91" s="44"/>
      <c r="U91" s="44"/>
      <c r="V91" s="44"/>
      <c r="W91" s="44"/>
    </row>
    <row r="92" spans="2:23" s="41" customFormat="1" ht="14.25" x14ac:dyDescent="0.2">
      <c r="B92" s="130"/>
      <c r="C92" s="119" t="s">
        <v>373</v>
      </c>
      <c r="D92" s="118"/>
      <c r="E92" s="50"/>
      <c r="F92" s="50"/>
      <c r="G92" s="221"/>
      <c r="H92" s="218"/>
      <c r="I92" s="218"/>
      <c r="J92" s="221"/>
      <c r="K92" s="218"/>
      <c r="L92" s="221"/>
      <c r="M92" s="218"/>
      <c r="N92" s="225">
        <f t="shared" si="1"/>
        <v>0</v>
      </c>
      <c r="O92" s="42"/>
      <c r="P92" s="42"/>
      <c r="Q92" s="44"/>
      <c r="R92" s="44"/>
      <c r="S92" s="44"/>
      <c r="T92" s="44"/>
      <c r="U92" s="44"/>
      <c r="V92" s="44"/>
      <c r="W92" s="44"/>
    </row>
    <row r="93" spans="2:23" s="41" customFormat="1" ht="14.25" x14ac:dyDescent="0.2">
      <c r="B93" s="130"/>
      <c r="C93" s="44"/>
      <c r="D93" s="42"/>
      <c r="E93" s="42"/>
      <c r="F93" s="42"/>
      <c r="G93" s="45"/>
      <c r="H93" s="54"/>
      <c r="I93" s="54"/>
      <c r="J93" s="45"/>
      <c r="K93" s="42"/>
      <c r="L93" s="45"/>
      <c r="M93" s="42"/>
      <c r="N93" s="45"/>
      <c r="O93" s="42"/>
      <c r="P93" s="42"/>
      <c r="Q93" s="44"/>
      <c r="R93" s="44"/>
      <c r="S93" s="44"/>
      <c r="T93" s="44"/>
      <c r="U93" s="44"/>
      <c r="V93" s="44"/>
      <c r="W93" s="44"/>
    </row>
    <row r="94" spans="2:23" s="41" customFormat="1" ht="14.25" x14ac:dyDescent="0.2">
      <c r="B94" s="130"/>
      <c r="C94" s="44" t="s">
        <v>114</v>
      </c>
      <c r="D94" s="42"/>
      <c r="E94" s="42"/>
      <c r="F94" s="42"/>
      <c r="G94" s="220">
        <v>-32120</v>
      </c>
      <c r="H94" s="54"/>
      <c r="I94" s="54"/>
      <c r="J94" s="220">
        <v>-4935</v>
      </c>
      <c r="K94" s="42"/>
      <c r="L94" s="220">
        <v>0</v>
      </c>
      <c r="M94" s="42"/>
      <c r="N94" s="226">
        <f>J96-L94</f>
        <v>4735</v>
      </c>
      <c r="O94" s="250"/>
      <c r="P94" s="275" t="s">
        <v>333</v>
      </c>
      <c r="Q94" s="44"/>
      <c r="R94" s="44"/>
      <c r="S94" s="44"/>
      <c r="T94" s="44"/>
      <c r="U94" s="44"/>
      <c r="V94" s="44"/>
      <c r="W94" s="44"/>
    </row>
    <row r="95" spans="2:23" s="41" customFormat="1" ht="14.25" x14ac:dyDescent="0.2">
      <c r="B95" s="130"/>
      <c r="C95" s="44" t="s">
        <v>256</v>
      </c>
      <c r="D95" s="42"/>
      <c r="E95" s="42"/>
      <c r="F95" s="42"/>
      <c r="G95" s="219"/>
      <c r="H95" s="54"/>
      <c r="I95" s="54"/>
      <c r="J95" s="219"/>
      <c r="K95" s="42"/>
      <c r="L95" s="219">
        <v>0</v>
      </c>
      <c r="M95" s="42"/>
      <c r="N95" s="224">
        <f t="shared" ref="N95:N98" si="2">J95-L95</f>
        <v>0</v>
      </c>
      <c r="O95" s="250"/>
      <c r="P95" s="275" t="s">
        <v>333</v>
      </c>
      <c r="Q95" s="44"/>
      <c r="R95" s="44"/>
      <c r="S95" s="44"/>
      <c r="T95" s="44"/>
      <c r="U95" s="44"/>
      <c r="V95" s="44"/>
      <c r="W95" s="44"/>
    </row>
    <row r="96" spans="2:23" s="41" customFormat="1" ht="14.25" x14ac:dyDescent="0.2">
      <c r="B96" s="130"/>
      <c r="C96" s="44" t="s">
        <v>115</v>
      </c>
      <c r="D96" s="42"/>
      <c r="E96" s="42"/>
      <c r="F96" s="42"/>
      <c r="G96" s="219">
        <v>5005</v>
      </c>
      <c r="H96" s="54"/>
      <c r="I96" s="54"/>
      <c r="J96" s="219">
        <v>4735</v>
      </c>
      <c r="K96" s="42"/>
      <c r="L96" s="219">
        <v>0</v>
      </c>
      <c r="M96" s="42"/>
      <c r="N96" s="224" t="e">
        <f>#REF!-L96</f>
        <v>#REF!</v>
      </c>
      <c r="O96" s="250"/>
      <c r="P96" s="275" t="s">
        <v>334</v>
      </c>
      <c r="Q96" s="44"/>
      <c r="R96" s="44"/>
      <c r="S96" s="44"/>
      <c r="T96" s="44"/>
      <c r="U96" s="44"/>
      <c r="V96" s="44"/>
      <c r="W96" s="44"/>
    </row>
    <row r="97" spans="2:25" s="41" customFormat="1" ht="14.25" x14ac:dyDescent="0.2">
      <c r="B97" s="130"/>
      <c r="C97" s="44" t="s">
        <v>116</v>
      </c>
      <c r="D97" s="42"/>
      <c r="E97" s="42"/>
      <c r="F97" s="42"/>
      <c r="G97" s="219"/>
      <c r="H97" s="54"/>
      <c r="I97" s="54"/>
      <c r="J97" s="219"/>
      <c r="K97" s="42"/>
      <c r="L97" s="219">
        <v>0</v>
      </c>
      <c r="M97" s="42"/>
      <c r="N97" s="224">
        <f t="shared" si="2"/>
        <v>0</v>
      </c>
      <c r="O97" s="250"/>
      <c r="P97" s="275" t="s">
        <v>335</v>
      </c>
      <c r="Q97" s="44"/>
      <c r="R97" s="44"/>
      <c r="S97" s="44"/>
      <c r="T97" s="44"/>
      <c r="U97" s="44"/>
      <c r="V97" s="44"/>
      <c r="W97" s="44"/>
    </row>
    <row r="98" spans="2:25" s="41" customFormat="1" ht="14.25" x14ac:dyDescent="0.2">
      <c r="B98" s="130"/>
      <c r="C98" s="44" t="s">
        <v>116</v>
      </c>
      <c r="D98" s="42"/>
      <c r="E98" s="42"/>
      <c r="F98" s="42"/>
      <c r="G98" s="221">
        <v>0</v>
      </c>
      <c r="H98" s="54"/>
      <c r="I98" s="54"/>
      <c r="J98" s="221"/>
      <c r="K98" s="42"/>
      <c r="L98" s="221">
        <v>0</v>
      </c>
      <c r="M98" s="42"/>
      <c r="N98" s="225">
        <f t="shared" si="2"/>
        <v>0</v>
      </c>
      <c r="O98" s="250"/>
      <c r="P98" s="275" t="s">
        <v>335</v>
      </c>
      <c r="Q98" s="44"/>
      <c r="R98" s="44"/>
      <c r="S98" s="44"/>
      <c r="T98" s="44"/>
      <c r="U98" s="44"/>
      <c r="V98" s="44"/>
      <c r="W98" s="44"/>
    </row>
    <row r="99" spans="2:25" s="41" customFormat="1" ht="15" x14ac:dyDescent="0.25">
      <c r="B99" s="130"/>
      <c r="C99" s="44" t="s">
        <v>117</v>
      </c>
      <c r="D99" s="42"/>
      <c r="E99" s="42"/>
      <c r="F99" s="42"/>
      <c r="G99" s="222">
        <f>G84+SUM(G87:G92)+SUM(G94:G98)</f>
        <v>-10850</v>
      </c>
      <c r="H99" s="54"/>
      <c r="I99" s="54"/>
      <c r="J99" s="222">
        <f>J84+SUM(J87:J92)+SUM(J95:J98)</f>
        <v>9127</v>
      </c>
      <c r="K99" s="42"/>
      <c r="L99" s="222">
        <f>L84+SUM(L87:L92)+SUM(L94:L98)</f>
        <v>0</v>
      </c>
      <c r="M99" s="42"/>
      <c r="N99" s="222" t="e">
        <f>N84+SUM(N87:N92)+SUM(N94:N98)</f>
        <v>#REF!</v>
      </c>
      <c r="O99" s="42"/>
      <c r="P99" s="44"/>
      <c r="Q99" s="44"/>
      <c r="R99" s="44"/>
      <c r="S99" s="44"/>
      <c r="T99" s="44"/>
      <c r="U99" s="44"/>
      <c r="V99" s="44"/>
      <c r="W99" s="44"/>
    </row>
    <row r="100" spans="2:25" s="41" customFormat="1" ht="14.25" x14ac:dyDescent="0.2">
      <c r="B100" s="130"/>
      <c r="C100" s="44" t="s">
        <v>118</v>
      </c>
      <c r="D100" s="42"/>
      <c r="E100" s="42"/>
      <c r="F100" s="42"/>
      <c r="G100" s="219"/>
      <c r="H100" s="54"/>
      <c r="I100" s="54"/>
      <c r="J100" s="219"/>
      <c r="K100" s="42"/>
      <c r="L100" s="219"/>
      <c r="M100" s="42"/>
      <c r="N100" s="224">
        <f t="shared" ref="N100:N101" si="3">J100-L100</f>
        <v>0</v>
      </c>
      <c r="O100" s="250"/>
      <c r="P100" s="275" t="s">
        <v>336</v>
      </c>
      <c r="Q100" s="44"/>
      <c r="R100" s="44"/>
      <c r="S100" s="44"/>
      <c r="T100" s="44"/>
      <c r="U100" s="44"/>
      <c r="V100" s="44"/>
      <c r="W100" s="44"/>
    </row>
    <row r="101" spans="2:25" s="41" customFormat="1" ht="14.25" x14ac:dyDescent="0.2">
      <c r="B101" s="130"/>
      <c r="C101" s="119"/>
      <c r="D101" s="118"/>
      <c r="E101" s="50"/>
      <c r="F101" s="50"/>
      <c r="G101" s="221"/>
      <c r="H101" s="54"/>
      <c r="I101" s="54"/>
      <c r="J101" s="221"/>
      <c r="K101" s="52"/>
      <c r="L101" s="221"/>
      <c r="M101" s="52"/>
      <c r="N101" s="225">
        <f t="shared" si="3"/>
        <v>0</v>
      </c>
      <c r="O101" s="42"/>
      <c r="P101" s="42"/>
      <c r="Q101" s="44"/>
      <c r="R101" s="44"/>
      <c r="S101" s="44"/>
      <c r="T101" s="44"/>
      <c r="U101" s="44"/>
      <c r="V101" s="44"/>
      <c r="W101" s="44"/>
    </row>
    <row r="102" spans="2:25" s="41" customFormat="1" ht="15" x14ac:dyDescent="0.25">
      <c r="B102" s="130"/>
      <c r="C102" s="51" t="s">
        <v>119</v>
      </c>
      <c r="D102" s="42"/>
      <c r="E102" s="42"/>
      <c r="F102" s="42"/>
      <c r="G102" s="223">
        <f>G99+SUM(G100:G101)</f>
        <v>-10850</v>
      </c>
      <c r="H102" s="54"/>
      <c r="I102" s="54"/>
      <c r="J102" s="223">
        <f>J99+SUM(J100:J101)</f>
        <v>9127</v>
      </c>
      <c r="K102" s="1"/>
      <c r="L102" s="223">
        <f>L99+SUM(L100:L101)</f>
        <v>0</v>
      </c>
      <c r="M102" s="1"/>
      <c r="N102" s="223" t="e">
        <f>N99+SUM(N100:N101)</f>
        <v>#REF!</v>
      </c>
      <c r="O102" s="42"/>
      <c r="P102" s="42"/>
      <c r="Q102" s="51"/>
      <c r="R102" s="44"/>
      <c r="S102" s="44"/>
      <c r="T102" s="44"/>
      <c r="U102" s="44"/>
      <c r="V102" s="44"/>
      <c r="W102" s="44"/>
    </row>
    <row r="103" spans="2:25" s="41" customFormat="1" ht="14.25" x14ac:dyDescent="0.2">
      <c r="B103" s="130"/>
      <c r="C103" s="44"/>
      <c r="D103" s="42"/>
      <c r="E103" s="42"/>
      <c r="F103" s="42"/>
      <c r="G103" s="45"/>
      <c r="H103" s="54"/>
      <c r="I103" s="54"/>
      <c r="J103" s="45"/>
      <c r="K103" s="42"/>
      <c r="L103" s="45"/>
      <c r="M103" s="42"/>
      <c r="N103" s="45"/>
      <c r="O103" s="42"/>
      <c r="P103" s="42"/>
      <c r="Q103" s="44"/>
      <c r="R103" s="44"/>
      <c r="S103" s="44"/>
      <c r="T103" s="44"/>
      <c r="U103" s="44"/>
      <c r="V103" s="44"/>
      <c r="W103" s="44"/>
    </row>
    <row r="104" spans="2:25" s="41" customFormat="1" ht="15" x14ac:dyDescent="0.25">
      <c r="B104" s="130"/>
      <c r="C104" s="43" t="s">
        <v>120</v>
      </c>
      <c r="D104" s="42"/>
      <c r="E104" s="42"/>
      <c r="F104" s="42"/>
      <c r="G104" s="45"/>
      <c r="H104" s="54"/>
      <c r="I104" s="54"/>
      <c r="J104" s="45"/>
      <c r="K104" s="42"/>
      <c r="L104" s="45"/>
      <c r="M104" s="42"/>
      <c r="N104" s="45"/>
      <c r="O104" s="42"/>
      <c r="P104" s="42"/>
      <c r="Q104" s="43"/>
      <c r="R104" s="44"/>
      <c r="S104" s="44"/>
      <c r="T104" s="44"/>
      <c r="U104" s="44"/>
      <c r="V104" s="44"/>
      <c r="W104" s="44"/>
      <c r="X104" s="44"/>
      <c r="Y104" s="44"/>
    </row>
    <row r="105" spans="2:25" s="41" customFormat="1" ht="14.25" x14ac:dyDescent="0.2">
      <c r="B105" s="130"/>
      <c r="C105" s="44"/>
      <c r="D105" s="42"/>
      <c r="E105" s="42"/>
      <c r="F105" s="42"/>
      <c r="G105" s="45"/>
      <c r="H105" s="54"/>
      <c r="I105" s="54"/>
      <c r="J105" s="45"/>
      <c r="K105" s="42"/>
      <c r="L105" s="45"/>
      <c r="M105" s="42"/>
      <c r="N105" s="45"/>
      <c r="O105" s="42"/>
      <c r="P105" s="42"/>
      <c r="Q105" s="44"/>
      <c r="R105" s="44"/>
      <c r="S105" s="44"/>
      <c r="T105" s="44"/>
      <c r="U105" s="44"/>
      <c r="V105" s="44"/>
      <c r="W105" s="44"/>
      <c r="X105" s="44"/>
      <c r="Y105" s="44"/>
    </row>
    <row r="106" spans="2:25" s="41" customFormat="1" ht="14.25" x14ac:dyDescent="0.2">
      <c r="B106" s="130"/>
      <c r="C106" s="44" t="s">
        <v>134</v>
      </c>
      <c r="D106" s="42"/>
      <c r="E106" s="42"/>
      <c r="F106" s="42"/>
      <c r="G106" s="220">
        <v>-13058</v>
      </c>
      <c r="H106" s="54"/>
      <c r="I106" s="54"/>
      <c r="J106" s="220">
        <v>-109100</v>
      </c>
      <c r="K106" s="42"/>
      <c r="L106" s="220"/>
      <c r="M106" s="42"/>
      <c r="N106" s="226">
        <f>J106-L106</f>
        <v>-109100</v>
      </c>
      <c r="O106" s="250"/>
      <c r="P106" s="275" t="s">
        <v>337</v>
      </c>
      <c r="Q106" s="44"/>
      <c r="R106" s="44"/>
      <c r="S106" s="44"/>
      <c r="T106" s="44"/>
      <c r="U106" s="44"/>
      <c r="V106" s="44"/>
      <c r="W106" s="44"/>
      <c r="X106" s="44"/>
      <c r="Y106" s="44"/>
    </row>
    <row r="107" spans="2:25" s="41" customFormat="1" ht="14.25" x14ac:dyDescent="0.2">
      <c r="B107" s="130"/>
      <c r="C107" s="44" t="s">
        <v>212</v>
      </c>
      <c r="D107" s="42"/>
      <c r="E107" s="42"/>
      <c r="F107" s="42"/>
      <c r="G107" s="219"/>
      <c r="H107" s="54"/>
      <c r="I107" s="54"/>
      <c r="J107" s="219"/>
      <c r="K107" s="42"/>
      <c r="L107" s="219"/>
      <c r="M107" s="42"/>
      <c r="N107" s="224">
        <f t="shared" ref="N107:N110" si="4">J107-L107</f>
        <v>0</v>
      </c>
      <c r="O107" s="250"/>
      <c r="P107" s="275" t="s">
        <v>338</v>
      </c>
      <c r="Q107" s="44"/>
      <c r="R107" s="44"/>
      <c r="S107" s="44"/>
      <c r="T107" s="44"/>
      <c r="U107" s="44"/>
      <c r="V107" s="44"/>
      <c r="W107" s="44"/>
      <c r="X107" s="44"/>
      <c r="Y107" s="44"/>
    </row>
    <row r="108" spans="2:25" s="41" customFormat="1" ht="14.25" x14ac:dyDescent="0.2">
      <c r="B108" s="130"/>
      <c r="C108" s="44" t="s">
        <v>132</v>
      </c>
      <c r="D108" s="42"/>
      <c r="E108" s="42"/>
      <c r="F108" s="42"/>
      <c r="G108" s="219"/>
      <c r="H108" s="54"/>
      <c r="I108" s="54"/>
      <c r="J108" s="219">
        <v>54375</v>
      </c>
      <c r="K108" s="42"/>
      <c r="L108" s="219"/>
      <c r="M108" s="42"/>
      <c r="N108" s="224">
        <f t="shared" si="4"/>
        <v>54375</v>
      </c>
      <c r="O108" s="250"/>
      <c r="P108" s="275" t="s">
        <v>338</v>
      </c>
      <c r="Q108" s="44"/>
      <c r="R108" s="44"/>
      <c r="S108" s="44"/>
      <c r="T108" s="44"/>
      <c r="U108" s="44"/>
      <c r="V108" s="44"/>
      <c r="W108" s="44"/>
      <c r="X108" s="44"/>
      <c r="Y108" s="44"/>
    </row>
    <row r="109" spans="2:25" s="41" customFormat="1" ht="14.25" x14ac:dyDescent="0.2">
      <c r="B109" s="130"/>
      <c r="C109" s="44" t="s">
        <v>121</v>
      </c>
      <c r="D109" s="42"/>
      <c r="E109" s="42"/>
      <c r="F109" s="42"/>
      <c r="G109" s="219">
        <v>21</v>
      </c>
      <c r="H109" s="54"/>
      <c r="I109" s="54"/>
      <c r="J109" s="219">
        <v>100</v>
      </c>
      <c r="K109" s="42"/>
      <c r="L109" s="219"/>
      <c r="M109" s="42"/>
      <c r="N109" s="224">
        <f t="shared" si="4"/>
        <v>100</v>
      </c>
      <c r="O109" s="250"/>
      <c r="P109" s="275" t="s">
        <v>339</v>
      </c>
      <c r="Q109" s="44"/>
      <c r="R109" s="44"/>
      <c r="S109" s="44"/>
      <c r="T109" s="44"/>
      <c r="U109" s="44"/>
      <c r="V109" s="44"/>
      <c r="W109" s="44"/>
      <c r="X109" s="44"/>
      <c r="Y109" s="44"/>
    </row>
    <row r="110" spans="2:25" s="41" customFormat="1" ht="14.25" x14ac:dyDescent="0.2">
      <c r="B110" s="130"/>
      <c r="C110" s="119" t="s">
        <v>1</v>
      </c>
      <c r="D110" s="118"/>
      <c r="E110" s="50"/>
      <c r="F110" s="50"/>
      <c r="G110" s="221"/>
      <c r="H110" s="54"/>
      <c r="I110" s="54"/>
      <c r="J110" s="221"/>
      <c r="K110" s="52"/>
      <c r="L110" s="221"/>
      <c r="M110" s="52"/>
      <c r="N110" s="225">
        <f t="shared" si="4"/>
        <v>0</v>
      </c>
      <c r="O110" s="42"/>
      <c r="P110" s="42"/>
      <c r="Q110" s="44"/>
      <c r="R110" s="44"/>
      <c r="S110" s="44"/>
      <c r="T110" s="44"/>
      <c r="U110" s="44"/>
      <c r="V110" s="44"/>
      <c r="W110" s="44"/>
      <c r="X110" s="44"/>
      <c r="Y110" s="44"/>
    </row>
    <row r="111" spans="2:25" s="41" customFormat="1" ht="15" x14ac:dyDescent="0.25">
      <c r="B111" s="130"/>
      <c r="C111" s="51" t="s">
        <v>122</v>
      </c>
      <c r="D111" s="42"/>
      <c r="E111" s="42"/>
      <c r="F111" s="42"/>
      <c r="G111" s="223">
        <f>SUM(G106:G110)</f>
        <v>-13037</v>
      </c>
      <c r="H111" s="55"/>
      <c r="I111" s="55"/>
      <c r="J111" s="223">
        <f>SUM(J106:J110)</f>
        <v>-54625</v>
      </c>
      <c r="K111" s="42"/>
      <c r="L111" s="223">
        <f>SUM(L106:L110)</f>
        <v>0</v>
      </c>
      <c r="M111" s="42"/>
      <c r="N111" s="223">
        <f>SUM(N106:N110)</f>
        <v>-54625</v>
      </c>
      <c r="O111" s="42"/>
      <c r="P111" s="42"/>
      <c r="Q111" s="51"/>
      <c r="R111" s="51"/>
      <c r="S111" s="51"/>
      <c r="T111" s="44"/>
      <c r="U111" s="44"/>
      <c r="V111" s="44"/>
      <c r="W111" s="44"/>
    </row>
    <row r="112" spans="2:25" s="41" customFormat="1" ht="14.25" x14ac:dyDescent="0.2">
      <c r="B112" s="130"/>
      <c r="C112" s="44"/>
      <c r="D112" s="42"/>
      <c r="E112" s="42"/>
      <c r="F112" s="42"/>
      <c r="G112" s="45"/>
      <c r="H112" s="54"/>
      <c r="I112" s="54"/>
      <c r="J112" s="45"/>
      <c r="K112" s="42"/>
      <c r="L112" s="45"/>
      <c r="M112" s="42"/>
      <c r="N112" s="45"/>
      <c r="O112" s="42"/>
      <c r="P112" s="42"/>
      <c r="Q112" s="44"/>
      <c r="R112" s="44"/>
      <c r="S112" s="44"/>
      <c r="T112" s="44"/>
      <c r="U112" s="44"/>
      <c r="V112" s="44"/>
      <c r="W112" s="44"/>
    </row>
    <row r="113" spans="1:23" s="41" customFormat="1" ht="15" x14ac:dyDescent="0.25">
      <c r="B113" s="130"/>
      <c r="C113" s="43" t="s">
        <v>123</v>
      </c>
      <c r="D113" s="42"/>
      <c r="E113" s="42"/>
      <c r="F113" s="42"/>
      <c r="G113" s="129"/>
      <c r="H113" s="56"/>
      <c r="I113" s="56"/>
      <c r="J113" s="129"/>
      <c r="K113" s="42"/>
      <c r="L113" s="129"/>
      <c r="M113" s="42"/>
      <c r="N113" s="129"/>
      <c r="O113" s="42"/>
      <c r="P113" s="42"/>
      <c r="Q113" s="43"/>
      <c r="R113" s="43"/>
      <c r="S113" s="43"/>
      <c r="T113" s="44"/>
      <c r="U113" s="44"/>
      <c r="V113" s="44"/>
      <c r="W113" s="44"/>
    </row>
    <row r="114" spans="1:23" s="41" customFormat="1" ht="14.25" x14ac:dyDescent="0.2">
      <c r="B114" s="130"/>
      <c r="C114" s="44" t="s">
        <v>124</v>
      </c>
      <c r="D114" s="42"/>
      <c r="E114" s="42"/>
      <c r="F114" s="42"/>
      <c r="G114" s="220"/>
      <c r="H114" s="54"/>
      <c r="I114" s="54"/>
      <c r="J114" s="220" t="s">
        <v>362</v>
      </c>
      <c r="K114" s="42"/>
      <c r="L114" s="220"/>
      <c r="M114" s="42"/>
      <c r="N114" s="226" t="e">
        <f>J114-L114</f>
        <v>#VALUE!</v>
      </c>
      <c r="O114" s="250"/>
      <c r="P114" s="275" t="s">
        <v>340</v>
      </c>
      <c r="Q114" s="44"/>
      <c r="R114" s="44"/>
      <c r="S114" s="44"/>
      <c r="T114" s="44"/>
      <c r="U114" s="44"/>
      <c r="V114" s="44"/>
      <c r="W114" s="44"/>
    </row>
    <row r="115" spans="1:23" s="41" customFormat="1" ht="14.25" x14ac:dyDescent="0.2">
      <c r="B115" s="130"/>
      <c r="C115" s="44" t="s">
        <v>257</v>
      </c>
      <c r="D115" s="42"/>
      <c r="E115" s="42"/>
      <c r="F115" s="42"/>
      <c r="G115" s="219"/>
      <c r="H115" s="54"/>
      <c r="I115" s="54"/>
      <c r="J115" s="219">
        <v>-200</v>
      </c>
      <c r="K115" s="42"/>
      <c r="L115" s="219"/>
      <c r="M115" s="42"/>
      <c r="N115" s="224">
        <f t="shared" ref="N115:N117" si="5">J115-L115</f>
        <v>-200</v>
      </c>
      <c r="O115" s="250"/>
      <c r="P115" s="275" t="s">
        <v>341</v>
      </c>
      <c r="Q115" s="44"/>
      <c r="R115" s="44"/>
      <c r="S115" s="44"/>
      <c r="T115" s="44"/>
      <c r="U115" s="44"/>
      <c r="V115" s="44"/>
      <c r="W115" s="44"/>
    </row>
    <row r="116" spans="1:23" s="41" customFormat="1" ht="14.25" x14ac:dyDescent="0.2">
      <c r="B116" s="130"/>
      <c r="C116" s="44" t="s">
        <v>258</v>
      </c>
      <c r="D116" s="42"/>
      <c r="E116" s="42"/>
      <c r="F116" s="42"/>
      <c r="G116" s="219"/>
      <c r="H116" s="54"/>
      <c r="I116" s="54"/>
      <c r="J116" s="219" t="s">
        <v>362</v>
      </c>
      <c r="K116" s="42"/>
      <c r="L116" s="219"/>
      <c r="M116" s="42"/>
      <c r="N116" s="224" t="e">
        <f t="shared" si="5"/>
        <v>#VALUE!</v>
      </c>
      <c r="O116" s="250"/>
      <c r="P116" s="275" t="s">
        <v>342</v>
      </c>
      <c r="Q116" s="44"/>
      <c r="R116" s="44"/>
      <c r="S116" s="44"/>
      <c r="T116" s="44"/>
      <c r="U116" s="44"/>
      <c r="V116" s="44"/>
      <c r="W116" s="44"/>
    </row>
    <row r="117" spans="1:23" s="41" customFormat="1" ht="14.25" x14ac:dyDescent="0.2">
      <c r="B117" s="130"/>
      <c r="C117" s="119" t="s">
        <v>1</v>
      </c>
      <c r="D117" s="118"/>
      <c r="E117" s="50"/>
      <c r="F117" s="50"/>
      <c r="G117" s="221"/>
      <c r="H117" s="54"/>
      <c r="I117" s="54"/>
      <c r="J117" s="221"/>
      <c r="K117" s="52"/>
      <c r="L117" s="221"/>
      <c r="M117" s="52"/>
      <c r="N117" s="225">
        <f t="shared" si="5"/>
        <v>0</v>
      </c>
      <c r="O117" s="42"/>
      <c r="P117" s="42"/>
      <c r="Q117" s="44"/>
      <c r="R117" s="44"/>
      <c r="S117" s="44"/>
      <c r="T117" s="44"/>
      <c r="U117" s="44"/>
      <c r="V117" s="44"/>
      <c r="W117" s="44"/>
    </row>
    <row r="118" spans="1:23" s="41" customFormat="1" ht="15" x14ac:dyDescent="0.25">
      <c r="B118" s="130"/>
      <c r="C118" s="51" t="s">
        <v>125</v>
      </c>
      <c r="D118" s="42"/>
      <c r="E118" s="42"/>
      <c r="F118" s="42"/>
      <c r="G118" s="223">
        <f>SUM(G114:G117)</f>
        <v>0</v>
      </c>
      <c r="H118" s="54"/>
      <c r="I118" s="54"/>
      <c r="J118" s="223">
        <f>SUM(J114:J117)</f>
        <v>-200</v>
      </c>
      <c r="K118" s="42"/>
      <c r="L118" s="223">
        <f>SUM(L114:L117)</f>
        <v>0</v>
      </c>
      <c r="M118" s="42"/>
      <c r="N118" s="223" t="e">
        <f>SUM(N114:N117)</f>
        <v>#VALUE!</v>
      </c>
      <c r="O118" s="42"/>
      <c r="P118" s="42"/>
      <c r="Q118" s="51"/>
      <c r="R118" s="51"/>
      <c r="S118" s="51"/>
      <c r="T118" s="44"/>
      <c r="U118" s="44"/>
      <c r="V118" s="44"/>
      <c r="W118" s="44"/>
    </row>
    <row r="119" spans="1:23" s="41" customFormat="1" ht="14.25" x14ac:dyDescent="0.2">
      <c r="B119" s="130"/>
      <c r="C119" s="44"/>
      <c r="D119" s="42"/>
      <c r="E119" s="42"/>
      <c r="F119" s="42"/>
      <c r="G119" s="45"/>
      <c r="H119" s="54"/>
      <c r="I119" s="54"/>
      <c r="J119" s="45"/>
      <c r="K119" s="42"/>
      <c r="L119" s="45"/>
      <c r="M119" s="42"/>
      <c r="N119" s="45"/>
      <c r="O119" s="42"/>
      <c r="P119" s="42"/>
      <c r="Q119" s="44"/>
      <c r="R119" s="44"/>
      <c r="S119" s="44"/>
      <c r="T119" s="44"/>
      <c r="U119" s="44"/>
      <c r="V119" s="44"/>
      <c r="W119" s="44"/>
    </row>
    <row r="120" spans="1:23" s="41" customFormat="1" ht="15" x14ac:dyDescent="0.25">
      <c r="B120" s="130"/>
      <c r="C120" s="43" t="s">
        <v>135</v>
      </c>
      <c r="D120" s="42"/>
      <c r="E120" s="42"/>
      <c r="F120" s="42"/>
      <c r="G120" s="222">
        <f>G102+G111+G118</f>
        <v>-23887</v>
      </c>
      <c r="H120" s="54"/>
      <c r="I120" s="54"/>
      <c r="J120" s="222">
        <f>J102+J111+J118</f>
        <v>-45698</v>
      </c>
      <c r="K120" s="42"/>
      <c r="L120" s="222">
        <f>L102+L111+L118</f>
        <v>0</v>
      </c>
      <c r="M120" s="42"/>
      <c r="N120" s="222" t="e">
        <f>N102+N111+N118</f>
        <v>#REF!</v>
      </c>
      <c r="O120" s="42"/>
      <c r="P120" s="42"/>
      <c r="Q120" s="43"/>
      <c r="R120" s="43"/>
      <c r="S120" s="43"/>
      <c r="T120" s="43"/>
      <c r="U120" s="43"/>
      <c r="V120" s="44"/>
      <c r="W120" s="44"/>
    </row>
    <row r="121" spans="1:23" s="41" customFormat="1" ht="14.25" x14ac:dyDescent="0.2">
      <c r="B121" s="130"/>
      <c r="C121" s="44" t="s">
        <v>136</v>
      </c>
      <c r="D121" s="42"/>
      <c r="E121" s="42"/>
      <c r="F121" s="42"/>
      <c r="G121" s="219">
        <v>217292</v>
      </c>
      <c r="H121" s="54"/>
      <c r="I121" s="54"/>
      <c r="J121" s="219">
        <v>216995</v>
      </c>
      <c r="K121" s="42"/>
      <c r="L121" s="219"/>
      <c r="M121" s="42"/>
      <c r="N121" s="224">
        <f>J121-L121</f>
        <v>216995</v>
      </c>
      <c r="O121" s="250"/>
      <c r="P121" s="275" t="s">
        <v>345</v>
      </c>
      <c r="Q121" s="44"/>
      <c r="R121" s="44"/>
      <c r="S121" s="44"/>
      <c r="T121" s="44"/>
      <c r="U121" s="44"/>
      <c r="V121" s="44"/>
      <c r="W121" s="44"/>
    </row>
    <row r="122" spans="1:23" s="41" customFormat="1" ht="15" x14ac:dyDescent="0.25">
      <c r="B122" s="130"/>
      <c r="C122" s="43" t="s">
        <v>137</v>
      </c>
      <c r="D122" s="42"/>
      <c r="E122" s="42"/>
      <c r="F122" s="42"/>
      <c r="G122" s="223">
        <f>SUM(G120:G121)</f>
        <v>193405</v>
      </c>
      <c r="H122" s="54"/>
      <c r="I122" s="54"/>
      <c r="J122" s="223">
        <f>SUM(J120:J121)</f>
        <v>171297</v>
      </c>
      <c r="K122" s="42"/>
      <c r="L122" s="223">
        <f>SUM(L120:L121)</f>
        <v>0</v>
      </c>
      <c r="M122" s="42"/>
      <c r="N122" s="223" t="e">
        <f>SUM(N120:N121)</f>
        <v>#REF!</v>
      </c>
      <c r="O122" s="42"/>
      <c r="P122" s="42"/>
      <c r="Q122" s="43"/>
      <c r="R122" s="43"/>
      <c r="S122" s="43"/>
      <c r="T122" s="43"/>
      <c r="U122" s="43"/>
      <c r="V122" s="44"/>
      <c r="W122" s="44"/>
    </row>
    <row r="123" spans="1:23" s="41" customFormat="1" ht="15" x14ac:dyDescent="0.25">
      <c r="B123" s="130"/>
      <c r="C123" s="43"/>
      <c r="D123" s="42"/>
      <c r="E123" s="42"/>
      <c r="F123" s="42"/>
      <c r="G123" s="42"/>
      <c r="H123" s="42"/>
      <c r="I123" s="42"/>
      <c r="J123" s="42"/>
      <c r="K123" s="42"/>
      <c r="L123" s="42"/>
      <c r="M123" s="42"/>
      <c r="N123" s="42"/>
      <c r="O123" s="42"/>
      <c r="P123" s="42"/>
      <c r="Q123" s="43"/>
      <c r="R123" s="43"/>
      <c r="S123" s="43"/>
      <c r="T123" s="43"/>
      <c r="U123" s="43"/>
      <c r="V123" s="44"/>
      <c r="W123" s="45"/>
    </row>
    <row r="124" spans="1:23" s="41" customFormat="1" ht="27.75" customHeight="1" x14ac:dyDescent="0.25">
      <c r="B124" s="130"/>
      <c r="C124" s="48" t="str">
        <f>'Cover &amp; Table of Contents'!A40</f>
        <v>Detailed Income</v>
      </c>
      <c r="D124" s="42"/>
      <c r="E124" s="42"/>
      <c r="F124" s="42"/>
      <c r="G124" s="42"/>
      <c r="H124" s="42"/>
      <c r="I124" s="42"/>
      <c r="J124" s="42"/>
      <c r="K124" s="42"/>
      <c r="L124" s="42"/>
      <c r="M124" s="42"/>
      <c r="N124" s="42"/>
      <c r="O124" s="42"/>
      <c r="P124" s="42"/>
      <c r="Q124" s="43"/>
      <c r="R124" s="43"/>
      <c r="S124" s="43"/>
      <c r="T124" s="43"/>
      <c r="U124" s="43"/>
      <c r="V124" s="44"/>
      <c r="W124" s="45"/>
    </row>
    <row r="125" spans="1:23" s="41" customFormat="1" ht="19.5" customHeight="1" x14ac:dyDescent="0.25">
      <c r="B125" s="130"/>
      <c r="C125" s="43"/>
      <c r="D125" s="42"/>
      <c r="E125" s="42"/>
      <c r="F125" s="42"/>
      <c r="G125" s="42"/>
      <c r="H125" s="42"/>
      <c r="I125" s="42"/>
      <c r="J125" s="42"/>
      <c r="K125" s="42"/>
      <c r="L125" s="42"/>
      <c r="M125" s="42"/>
      <c r="N125" s="42"/>
      <c r="O125" s="42"/>
      <c r="P125" s="42"/>
      <c r="Q125" s="43"/>
      <c r="R125" s="43"/>
      <c r="S125" s="43"/>
      <c r="T125" s="43"/>
      <c r="U125" s="43"/>
      <c r="V125" s="44"/>
      <c r="W125" s="45"/>
    </row>
    <row r="126" spans="1:23" s="27" customFormat="1" ht="12.75" customHeight="1" x14ac:dyDescent="0.25">
      <c r="B126" s="131"/>
      <c r="C126" s="25" t="s">
        <v>4</v>
      </c>
      <c r="D126" s="26"/>
      <c r="E126" s="26"/>
      <c r="F126" s="26"/>
      <c r="G126" s="187" t="s">
        <v>261</v>
      </c>
      <c r="H126" s="187"/>
      <c r="I126" s="187"/>
      <c r="J126" s="187" t="s">
        <v>209</v>
      </c>
      <c r="K126" s="190"/>
      <c r="L126" s="187" t="s">
        <v>267</v>
      </c>
      <c r="M126" s="190"/>
      <c r="N126" s="187" t="s">
        <v>266</v>
      </c>
    </row>
    <row r="127" spans="1:23" s="28" customFormat="1" ht="12.75" customHeight="1" x14ac:dyDescent="0.25">
      <c r="A127" s="27"/>
      <c r="B127" s="131"/>
      <c r="D127" s="29"/>
      <c r="E127" s="29"/>
      <c r="F127" s="30"/>
      <c r="G127" s="191" t="s">
        <v>262</v>
      </c>
      <c r="H127" s="191"/>
      <c r="I127" s="191"/>
      <c r="J127" s="191">
        <f>J79</f>
        <v>2023</v>
      </c>
      <c r="K127" s="192"/>
      <c r="L127" s="191" t="s">
        <v>262</v>
      </c>
      <c r="M127" s="192"/>
      <c r="N127" s="191">
        <f>N79</f>
        <v>2023</v>
      </c>
    </row>
    <row r="128" spans="1:23" x14ac:dyDescent="0.25">
      <c r="D128" s="31"/>
      <c r="E128" s="31"/>
      <c r="F128" s="31"/>
      <c r="G128" s="153" t="s">
        <v>130</v>
      </c>
      <c r="H128" s="154"/>
      <c r="I128" s="154"/>
      <c r="J128" s="153" t="s">
        <v>130</v>
      </c>
      <c r="K128" s="151"/>
      <c r="L128" s="153" t="s">
        <v>130</v>
      </c>
      <c r="M128" s="151"/>
      <c r="N128" s="153" t="s">
        <v>130</v>
      </c>
    </row>
    <row r="129" spans="1:14" s="77" customFormat="1" ht="5.25" customHeight="1" x14ac:dyDescent="0.2">
      <c r="B129" s="131"/>
      <c r="C129" s="131"/>
      <c r="D129" s="131"/>
      <c r="E129" s="131"/>
      <c r="F129" s="131"/>
      <c r="G129" s="131"/>
      <c r="H129" s="131"/>
      <c r="I129" s="131"/>
      <c r="J129" s="131"/>
      <c r="K129" s="131"/>
      <c r="L129" s="131"/>
      <c r="M129" s="131"/>
      <c r="N129" s="131"/>
    </row>
    <row r="130" spans="1:14" s="72" customFormat="1" ht="5.25" customHeight="1" x14ac:dyDescent="0.2">
      <c r="A130" s="66"/>
      <c r="B130" s="130"/>
      <c r="D130" s="66"/>
      <c r="E130" s="66"/>
      <c r="F130" s="66"/>
      <c r="G130" s="66"/>
      <c r="H130" s="66"/>
      <c r="I130" s="66"/>
      <c r="J130" s="66"/>
      <c r="K130" s="66"/>
      <c r="L130" s="66"/>
      <c r="M130" s="66"/>
      <c r="N130" s="66"/>
    </row>
    <row r="131" spans="1:14" s="83" customFormat="1" ht="12.75" x14ac:dyDescent="0.2">
      <c r="A131" s="66"/>
      <c r="B131" s="130"/>
      <c r="C131" s="76" t="s">
        <v>0</v>
      </c>
      <c r="D131" s="81"/>
      <c r="E131" s="81"/>
      <c r="F131" s="81"/>
      <c r="G131" s="81"/>
      <c r="H131" s="81"/>
      <c r="I131" s="81"/>
      <c r="J131" s="81"/>
      <c r="K131" s="82"/>
      <c r="L131" s="81"/>
      <c r="M131" s="82"/>
      <c r="N131" s="81"/>
    </row>
    <row r="132" spans="1:14" s="72" customFormat="1" ht="3" customHeight="1" x14ac:dyDescent="0.2">
      <c r="A132" s="84"/>
      <c r="B132" s="132"/>
      <c r="D132" s="85"/>
      <c r="E132" s="85"/>
      <c r="F132" s="85"/>
      <c r="G132" s="85"/>
      <c r="H132" s="85"/>
      <c r="I132" s="85"/>
      <c r="J132" s="85"/>
      <c r="K132" s="71"/>
      <c r="L132" s="85"/>
      <c r="M132" s="71"/>
      <c r="N132" s="85"/>
    </row>
    <row r="133" spans="1:14" s="72" customFormat="1" ht="12.75" x14ac:dyDescent="0.2">
      <c r="A133" s="84">
        <v>1</v>
      </c>
      <c r="B133" s="132"/>
      <c r="C133" s="76" t="s">
        <v>131</v>
      </c>
      <c r="D133" s="85"/>
      <c r="E133" s="85"/>
      <c r="F133" s="85"/>
      <c r="G133" s="85"/>
      <c r="H133" s="85"/>
      <c r="I133" s="85"/>
      <c r="J133" s="85"/>
      <c r="K133" s="71"/>
      <c r="L133" s="85"/>
      <c r="M133" s="71"/>
      <c r="N133" s="85"/>
    </row>
    <row r="134" spans="1:14" s="72" customFormat="1" ht="12.75" x14ac:dyDescent="0.2">
      <c r="A134" s="84"/>
      <c r="B134" s="132">
        <v>1</v>
      </c>
      <c r="C134" s="72" t="s">
        <v>38</v>
      </c>
      <c r="D134" s="86"/>
      <c r="E134" s="86"/>
      <c r="F134" s="86"/>
      <c r="G134" s="227">
        <v>155848</v>
      </c>
      <c r="H134" s="86"/>
      <c r="I134" s="86"/>
      <c r="J134" s="228">
        <v>308494</v>
      </c>
      <c r="K134" s="87"/>
      <c r="L134" s="227"/>
      <c r="M134" s="87"/>
      <c r="N134" s="230" t="e">
        <f>#REF!-L134</f>
        <v>#REF!</v>
      </c>
    </row>
    <row r="135" spans="1:14" s="90" customFormat="1" ht="12.75" x14ac:dyDescent="0.2">
      <c r="A135" s="66"/>
      <c r="B135" s="130" t="s">
        <v>144</v>
      </c>
      <c r="C135" s="72" t="s">
        <v>80</v>
      </c>
      <c r="D135" s="88"/>
      <c r="E135" s="88"/>
      <c r="F135" s="88"/>
      <c r="G135" s="228"/>
      <c r="H135" s="124"/>
      <c r="I135" s="124"/>
      <c r="J135" s="297"/>
      <c r="K135" s="89"/>
      <c r="L135" s="228"/>
      <c r="M135" s="89"/>
      <c r="N135" s="231">
        <f>J134-L135</f>
        <v>308494</v>
      </c>
    </row>
    <row r="136" spans="1:14" s="90" customFormat="1" ht="12.75" x14ac:dyDescent="0.2">
      <c r="A136" s="66"/>
      <c r="B136" s="130" t="s">
        <v>145</v>
      </c>
      <c r="C136" s="72" t="s">
        <v>146</v>
      </c>
      <c r="D136" s="88"/>
      <c r="E136" s="88"/>
      <c r="F136" s="88"/>
      <c r="G136" s="229">
        <v>-4983</v>
      </c>
      <c r="H136" s="124"/>
      <c r="I136" s="124"/>
      <c r="J136" s="298">
        <v>13894</v>
      </c>
      <c r="K136" s="89"/>
      <c r="L136" s="229"/>
      <c r="M136" s="89"/>
      <c r="N136" s="232" t="e">
        <f>#REF!-L136</f>
        <v>#REF!</v>
      </c>
    </row>
    <row r="137" spans="1:14" s="72" customFormat="1" ht="12.75" x14ac:dyDescent="0.2">
      <c r="A137" s="66"/>
      <c r="B137" s="130"/>
      <c r="D137" s="91"/>
      <c r="E137" s="91"/>
      <c r="F137" s="91"/>
      <c r="G137" s="233">
        <f>SUM(G134:G136)</f>
        <v>150865</v>
      </c>
      <c r="H137" s="91"/>
      <c r="I137" s="91"/>
      <c r="J137" s="233">
        <f>SUM(J134:J136)</f>
        <v>322388</v>
      </c>
      <c r="K137" s="91"/>
      <c r="L137" s="233">
        <f>SUM(L134:L136)</f>
        <v>0</v>
      </c>
      <c r="M137" s="91"/>
      <c r="N137" s="233" t="e">
        <f>SUM(N134:N136)</f>
        <v>#REF!</v>
      </c>
    </row>
    <row r="138" spans="1:14" s="72" customFormat="1" ht="3" customHeight="1" x14ac:dyDescent="0.2">
      <c r="A138" s="84"/>
      <c r="B138" s="132"/>
      <c r="D138" s="85"/>
      <c r="E138" s="85"/>
      <c r="F138" s="85"/>
      <c r="G138" s="85"/>
      <c r="H138" s="85"/>
      <c r="I138" s="85"/>
      <c r="J138" s="85"/>
      <c r="K138" s="71"/>
      <c r="L138" s="85"/>
      <c r="M138" s="71"/>
      <c r="N138" s="85"/>
    </row>
    <row r="139" spans="1:14" s="72" customFormat="1" ht="12.75" x14ac:dyDescent="0.2">
      <c r="A139" s="66">
        <v>2</v>
      </c>
      <c r="B139" s="130"/>
      <c r="C139" s="76" t="s">
        <v>14</v>
      </c>
      <c r="D139" s="85"/>
      <c r="E139" s="85"/>
      <c r="F139" s="85"/>
      <c r="G139" s="85"/>
      <c r="H139" s="85"/>
      <c r="I139" s="85"/>
      <c r="J139" s="85"/>
      <c r="K139" s="71"/>
      <c r="L139" s="85"/>
      <c r="M139" s="71"/>
      <c r="N139" s="85"/>
    </row>
    <row r="140" spans="1:14" s="72" customFormat="1" ht="12.75" x14ac:dyDescent="0.2">
      <c r="A140" s="66"/>
      <c r="B140" s="130" t="s">
        <v>147</v>
      </c>
      <c r="C140" s="72" t="s">
        <v>89</v>
      </c>
      <c r="D140" s="86"/>
      <c r="E140" s="86"/>
      <c r="F140" s="86"/>
      <c r="G140" s="227">
        <v>1264</v>
      </c>
      <c r="H140" s="95"/>
      <c r="I140" s="95"/>
      <c r="J140" s="227">
        <v>4000</v>
      </c>
      <c r="K140" s="87"/>
      <c r="L140" s="227"/>
      <c r="M140" s="87"/>
      <c r="N140" s="230">
        <f t="shared" ref="N140:N141" si="6">J140-L140</f>
        <v>4000</v>
      </c>
    </row>
    <row r="141" spans="1:14" s="72" customFormat="1" ht="12.75" x14ac:dyDescent="0.2">
      <c r="A141" s="66"/>
      <c r="B141" s="130" t="s">
        <v>148</v>
      </c>
      <c r="C141" s="72" t="s">
        <v>150</v>
      </c>
      <c r="D141" s="86"/>
      <c r="E141" s="86"/>
      <c r="F141" s="86"/>
      <c r="G141" s="228">
        <v>4014</v>
      </c>
      <c r="H141" s="95"/>
      <c r="I141" s="95"/>
      <c r="J141" s="228">
        <v>9200</v>
      </c>
      <c r="K141" s="87"/>
      <c r="L141" s="228"/>
      <c r="M141" s="87"/>
      <c r="N141" s="231">
        <f t="shared" si="6"/>
        <v>9200</v>
      </c>
    </row>
    <row r="142" spans="1:14" s="72" customFormat="1" ht="12.75" x14ac:dyDescent="0.2">
      <c r="A142" s="66"/>
      <c r="B142" s="130"/>
      <c r="D142" s="91"/>
      <c r="E142" s="91"/>
      <c r="F142" s="91"/>
      <c r="G142" s="233">
        <f>SUM(G140:G141)</f>
        <v>5278</v>
      </c>
      <c r="H142" s="91"/>
      <c r="I142" s="91"/>
      <c r="J142" s="233">
        <f>SUM(J140:J141)</f>
        <v>13200</v>
      </c>
      <c r="K142" s="93"/>
      <c r="L142" s="233">
        <f>SUM(L140:L141)</f>
        <v>0</v>
      </c>
      <c r="M142" s="93"/>
      <c r="N142" s="233">
        <f>SUM(N140:N141)</f>
        <v>13200</v>
      </c>
    </row>
    <row r="143" spans="1:14" s="72" customFormat="1" ht="3" customHeight="1" x14ac:dyDescent="0.2">
      <c r="A143" s="84"/>
      <c r="B143" s="132"/>
      <c r="D143" s="85"/>
      <c r="E143" s="85"/>
      <c r="F143" s="85"/>
      <c r="G143" s="85"/>
      <c r="H143" s="85"/>
      <c r="I143" s="85"/>
      <c r="J143" s="85"/>
      <c r="K143" s="71"/>
      <c r="L143" s="85"/>
      <c r="M143" s="71"/>
      <c r="N143" s="85"/>
    </row>
    <row r="144" spans="1:14" s="72" customFormat="1" ht="12.75" x14ac:dyDescent="0.2">
      <c r="A144" s="66">
        <v>3</v>
      </c>
      <c r="B144" s="130"/>
      <c r="C144" s="76" t="s">
        <v>12</v>
      </c>
      <c r="D144" s="85"/>
      <c r="E144" s="85"/>
      <c r="F144" s="85"/>
      <c r="G144" s="85"/>
      <c r="H144" s="85"/>
      <c r="I144" s="85"/>
      <c r="J144" s="85"/>
      <c r="K144" s="71"/>
      <c r="L144" s="85"/>
      <c r="M144" s="71"/>
      <c r="N144" s="85"/>
    </row>
    <row r="145" spans="1:16" s="72" customFormat="1" ht="12.75" x14ac:dyDescent="0.2">
      <c r="A145" s="66"/>
      <c r="B145" s="130">
        <v>37</v>
      </c>
      <c r="C145" s="72" t="s">
        <v>215</v>
      </c>
      <c r="D145" s="86"/>
      <c r="E145" s="86"/>
      <c r="F145" s="86"/>
      <c r="G145" s="227"/>
      <c r="H145" s="95"/>
      <c r="I145" s="95"/>
      <c r="J145" s="227">
        <v>100</v>
      </c>
      <c r="K145" s="87"/>
      <c r="L145" s="227"/>
      <c r="M145" s="87"/>
      <c r="N145" s="230">
        <f t="shared" ref="N145:N146" si="7">J145-L145</f>
        <v>100</v>
      </c>
    </row>
    <row r="146" spans="1:16" s="72" customFormat="1" ht="12.75" x14ac:dyDescent="0.2">
      <c r="A146" s="66"/>
      <c r="B146" s="130" t="s">
        <v>149</v>
      </c>
      <c r="C146" s="72" t="s">
        <v>151</v>
      </c>
      <c r="D146" s="86"/>
      <c r="E146" s="86"/>
      <c r="F146" s="86"/>
      <c r="G146" s="228">
        <v>1125</v>
      </c>
      <c r="H146" s="95"/>
      <c r="I146" s="95"/>
      <c r="J146" s="228">
        <v>3600</v>
      </c>
      <c r="K146" s="87"/>
      <c r="L146" s="228"/>
      <c r="M146" s="87"/>
      <c r="N146" s="231">
        <f t="shared" si="7"/>
        <v>3600</v>
      </c>
    </row>
    <row r="147" spans="1:16" s="72" customFormat="1" ht="12.75" x14ac:dyDescent="0.2">
      <c r="A147" s="66"/>
      <c r="B147" s="130"/>
      <c r="D147" s="91"/>
      <c r="E147" s="91"/>
      <c r="F147" s="91"/>
      <c r="G147" s="233">
        <f>SUM(G145:G146)</f>
        <v>1125</v>
      </c>
      <c r="H147" s="91"/>
      <c r="I147" s="91"/>
      <c r="J147" s="233">
        <f>SUM(J145:J146)</f>
        <v>3700</v>
      </c>
      <c r="K147" s="93"/>
      <c r="L147" s="233">
        <f>SUM(L145:L146)</f>
        <v>0</v>
      </c>
      <c r="M147" s="93"/>
      <c r="N147" s="233">
        <f>SUM(N145:N146)</f>
        <v>3700</v>
      </c>
    </row>
    <row r="148" spans="1:16" s="72" customFormat="1" ht="3" customHeight="1" x14ac:dyDescent="0.2">
      <c r="A148" s="84"/>
      <c r="B148" s="132"/>
      <c r="D148" s="85"/>
      <c r="E148" s="85"/>
      <c r="F148" s="85"/>
      <c r="G148" s="85"/>
      <c r="H148" s="85"/>
      <c r="I148" s="85"/>
      <c r="J148" s="85"/>
      <c r="K148" s="71"/>
      <c r="L148" s="85"/>
      <c r="M148" s="71"/>
      <c r="N148" s="85"/>
    </row>
    <row r="149" spans="1:16" s="72" customFormat="1" ht="12.75" x14ac:dyDescent="0.2">
      <c r="A149" s="66">
        <v>4</v>
      </c>
      <c r="B149" s="130"/>
      <c r="C149" s="76" t="s">
        <v>2</v>
      </c>
      <c r="D149" s="94"/>
      <c r="E149" s="94"/>
      <c r="F149" s="94"/>
      <c r="G149" s="94"/>
      <c r="H149" s="94"/>
      <c r="I149" s="94"/>
      <c r="J149" s="94"/>
      <c r="K149" s="71"/>
      <c r="L149" s="94"/>
      <c r="M149" s="71"/>
      <c r="N149" s="94"/>
    </row>
    <row r="150" spans="1:16" s="72" customFormat="1" ht="12.75" x14ac:dyDescent="0.2">
      <c r="A150" s="66"/>
      <c r="B150" s="130" t="s">
        <v>152</v>
      </c>
      <c r="C150" s="72" t="s">
        <v>13</v>
      </c>
      <c r="D150" s="86"/>
      <c r="E150" s="86"/>
      <c r="F150" s="86"/>
      <c r="G150" s="227">
        <v>21</v>
      </c>
      <c r="H150" s="95"/>
      <c r="I150" s="95"/>
      <c r="J150" s="227"/>
      <c r="K150" s="87"/>
      <c r="L150" s="227"/>
      <c r="M150" s="87"/>
      <c r="N150" s="230">
        <f t="shared" ref="N150:N151" si="8">J150-L150</f>
        <v>0</v>
      </c>
    </row>
    <row r="151" spans="1:16" s="72" customFormat="1" ht="12.75" x14ac:dyDescent="0.2">
      <c r="A151" s="66"/>
      <c r="B151" s="130" t="s">
        <v>153</v>
      </c>
      <c r="C151" s="72" t="s">
        <v>154</v>
      </c>
      <c r="D151" s="86"/>
      <c r="E151" s="86"/>
      <c r="F151" s="86"/>
      <c r="G151" s="228"/>
      <c r="H151" s="95"/>
      <c r="I151" s="95"/>
      <c r="J151" s="228" t="s">
        <v>362</v>
      </c>
      <c r="K151" s="87"/>
      <c r="L151" s="228"/>
      <c r="M151" s="87"/>
      <c r="N151" s="231" t="e">
        <f t="shared" si="8"/>
        <v>#VALUE!</v>
      </c>
    </row>
    <row r="152" spans="1:16" s="72" customFormat="1" ht="12.75" x14ac:dyDescent="0.2">
      <c r="A152" s="66"/>
      <c r="B152" s="130"/>
      <c r="D152" s="91"/>
      <c r="E152" s="91"/>
      <c r="F152" s="91"/>
      <c r="G152" s="233">
        <f>SUM(G150:G151)</f>
        <v>21</v>
      </c>
      <c r="H152" s="91"/>
      <c r="I152" s="91"/>
      <c r="J152" s="233">
        <f>SUM(J150:J151)</f>
        <v>0</v>
      </c>
      <c r="K152" s="93"/>
      <c r="L152" s="233">
        <f>SUM(L150:L151)</f>
        <v>0</v>
      </c>
      <c r="M152" s="93"/>
      <c r="N152" s="233" t="e">
        <f>SUM(N150:N151)</f>
        <v>#VALUE!</v>
      </c>
    </row>
    <row r="153" spans="1:16" s="72" customFormat="1" ht="3" customHeight="1" x14ac:dyDescent="0.2">
      <c r="A153" s="84"/>
      <c r="B153" s="132"/>
      <c r="D153" s="85"/>
      <c r="E153" s="85"/>
      <c r="F153" s="85"/>
      <c r="G153" s="85"/>
      <c r="H153" s="85"/>
      <c r="I153" s="85"/>
      <c r="J153" s="85"/>
      <c r="K153" s="71"/>
      <c r="L153" s="85"/>
      <c r="M153" s="71"/>
      <c r="N153" s="85"/>
    </row>
    <row r="154" spans="1:16" s="72" customFormat="1" ht="12.75" x14ac:dyDescent="0.2">
      <c r="A154" s="66">
        <v>5</v>
      </c>
      <c r="B154" s="130" t="s">
        <v>155</v>
      </c>
      <c r="C154" s="72" t="s">
        <v>16</v>
      </c>
      <c r="D154" s="86"/>
      <c r="E154" s="86"/>
      <c r="F154" s="86"/>
      <c r="G154" s="227"/>
      <c r="H154" s="95"/>
      <c r="I154" s="95"/>
      <c r="J154" s="227"/>
      <c r="K154" s="87"/>
      <c r="L154" s="227"/>
      <c r="M154" s="87"/>
      <c r="N154" s="230">
        <f t="shared" ref="N154:N161" si="9">J154-L154</f>
        <v>0</v>
      </c>
    </row>
    <row r="155" spans="1:16" s="72" customFormat="1" ht="12.75" x14ac:dyDescent="0.2">
      <c r="A155" s="66"/>
      <c r="B155" s="130" t="s">
        <v>156</v>
      </c>
      <c r="C155" s="72" t="s">
        <v>157</v>
      </c>
      <c r="D155" s="86"/>
      <c r="E155" s="86"/>
      <c r="F155" s="86"/>
      <c r="G155" s="228"/>
      <c r="H155" s="95"/>
      <c r="I155" s="95"/>
      <c r="J155" s="228"/>
      <c r="K155" s="87"/>
      <c r="L155" s="228"/>
      <c r="M155" s="87"/>
      <c r="N155" s="231">
        <f t="shared" si="9"/>
        <v>0</v>
      </c>
    </row>
    <row r="156" spans="1:16" s="72" customFormat="1" ht="12.75" x14ac:dyDescent="0.2">
      <c r="A156" s="66"/>
      <c r="B156" s="130" t="s">
        <v>158</v>
      </c>
      <c r="C156" s="72" t="s">
        <v>159</v>
      </c>
      <c r="D156" s="86"/>
      <c r="E156" s="86"/>
      <c r="F156" s="86"/>
      <c r="G156" s="228"/>
      <c r="H156" s="95"/>
      <c r="I156" s="95"/>
      <c r="J156" s="228"/>
      <c r="K156" s="87"/>
      <c r="L156" s="228"/>
      <c r="M156" s="87"/>
      <c r="N156" s="231">
        <f t="shared" si="9"/>
        <v>0</v>
      </c>
      <c r="O156" s="250"/>
      <c r="P156" s="275" t="s">
        <v>343</v>
      </c>
    </row>
    <row r="157" spans="1:16" s="72" customFormat="1" ht="12.75" x14ac:dyDescent="0.2">
      <c r="A157" s="66"/>
      <c r="B157" s="130" t="s">
        <v>160</v>
      </c>
      <c r="C157" s="72" t="s">
        <v>83</v>
      </c>
      <c r="D157" s="86"/>
      <c r="E157" s="86"/>
      <c r="F157" s="86"/>
      <c r="G157" s="228"/>
      <c r="H157" s="95"/>
      <c r="I157" s="95"/>
      <c r="J157" s="228"/>
      <c r="K157" s="87"/>
      <c r="L157" s="228"/>
      <c r="M157" s="87"/>
      <c r="N157" s="231">
        <f t="shared" si="9"/>
        <v>0</v>
      </c>
    </row>
    <row r="158" spans="1:16" s="72" customFormat="1" ht="12.75" x14ac:dyDescent="0.2">
      <c r="A158" s="66"/>
      <c r="B158" s="130" t="s">
        <v>161</v>
      </c>
      <c r="C158" s="72" t="s">
        <v>162</v>
      </c>
      <c r="D158" s="86"/>
      <c r="E158" s="86"/>
      <c r="F158" s="86"/>
      <c r="G158" s="228"/>
      <c r="H158" s="95"/>
      <c r="I158" s="95"/>
      <c r="J158" s="228"/>
      <c r="K158" s="87"/>
      <c r="L158" s="228"/>
      <c r="M158" s="87"/>
      <c r="N158" s="231">
        <f t="shared" si="9"/>
        <v>0</v>
      </c>
    </row>
    <row r="159" spans="1:16" s="72" customFormat="1" ht="12.75" x14ac:dyDescent="0.2">
      <c r="A159" s="66"/>
      <c r="B159" s="130" t="s">
        <v>163</v>
      </c>
      <c r="C159" s="72" t="s">
        <v>164</v>
      </c>
      <c r="D159" s="86"/>
      <c r="E159" s="86"/>
      <c r="F159" s="86"/>
      <c r="G159" s="228"/>
      <c r="H159" s="95"/>
      <c r="I159" s="95"/>
      <c r="J159" s="228"/>
      <c r="K159" s="87"/>
      <c r="L159" s="228"/>
      <c r="M159" s="87"/>
      <c r="N159" s="231">
        <f t="shared" si="9"/>
        <v>0</v>
      </c>
    </row>
    <row r="160" spans="1:16" s="72" customFormat="1" ht="12.75" x14ac:dyDescent="0.2">
      <c r="A160" s="66"/>
      <c r="B160" s="132" t="s">
        <v>216</v>
      </c>
      <c r="C160" s="72" t="s">
        <v>165</v>
      </c>
      <c r="D160" s="86"/>
      <c r="E160" s="86"/>
      <c r="F160" s="86"/>
      <c r="G160" s="228"/>
      <c r="H160" s="95"/>
      <c r="I160" s="95"/>
      <c r="J160" s="228"/>
      <c r="K160" s="87"/>
      <c r="L160" s="228"/>
      <c r="M160" s="87"/>
      <c r="N160" s="231">
        <f t="shared" si="9"/>
        <v>0</v>
      </c>
    </row>
    <row r="161" spans="1:14" s="72" customFormat="1" ht="12.75" x14ac:dyDescent="0.2">
      <c r="A161" s="66"/>
      <c r="B161" s="132" t="s">
        <v>217</v>
      </c>
      <c r="C161" s="72" t="s">
        <v>96</v>
      </c>
      <c r="D161" s="86"/>
      <c r="E161" s="86"/>
      <c r="F161" s="86"/>
      <c r="G161" s="229">
        <f>192+100+757+11082</f>
        <v>12131</v>
      </c>
      <c r="H161" s="95"/>
      <c r="I161" s="95"/>
      <c r="J161" s="229">
        <v>9000</v>
      </c>
      <c r="K161" s="87"/>
      <c r="L161" s="229"/>
      <c r="M161" s="87"/>
      <c r="N161" s="232">
        <f t="shared" si="9"/>
        <v>9000</v>
      </c>
    </row>
    <row r="162" spans="1:14" s="72" customFormat="1" ht="12.75" x14ac:dyDescent="0.2">
      <c r="A162" s="66"/>
      <c r="B162" s="130"/>
      <c r="D162" s="91"/>
      <c r="E162" s="91"/>
      <c r="F162" s="91"/>
      <c r="G162" s="233">
        <f>SUM(G154:G161)</f>
        <v>12131</v>
      </c>
      <c r="H162" s="91"/>
      <c r="I162" s="91"/>
      <c r="J162" s="233">
        <f>SUM(J154:J161)</f>
        <v>9000</v>
      </c>
      <c r="K162" s="91"/>
      <c r="L162" s="233">
        <f>SUM(L154:L161)</f>
        <v>0</v>
      </c>
      <c r="M162" s="91"/>
      <c r="N162" s="233">
        <f>SUM(N154:N161)</f>
        <v>9000</v>
      </c>
    </row>
    <row r="163" spans="1:14" s="72" customFormat="1" ht="3.75" customHeight="1" thickBot="1" x14ac:dyDescent="0.25">
      <c r="A163" s="84"/>
      <c r="B163" s="132"/>
      <c r="D163" s="95"/>
      <c r="E163" s="95"/>
      <c r="F163" s="95"/>
      <c r="G163" s="95"/>
      <c r="H163" s="95"/>
      <c r="I163" s="95"/>
      <c r="J163" s="95"/>
      <c r="K163" s="87"/>
      <c r="L163" s="95"/>
      <c r="M163" s="87"/>
      <c r="N163" s="95"/>
    </row>
    <row r="164" spans="1:14" s="72" customFormat="1" ht="13.5" thickBot="1" x14ac:dyDescent="0.25">
      <c r="A164" s="84"/>
      <c r="B164" s="132"/>
      <c r="C164" s="76" t="s">
        <v>15</v>
      </c>
      <c r="D164" s="91"/>
      <c r="E164" s="91"/>
      <c r="F164" s="91"/>
      <c r="G164" s="234">
        <f>G137+G142+G147+G152+G162</f>
        <v>169420</v>
      </c>
      <c r="H164" s="91"/>
      <c r="I164" s="91"/>
      <c r="J164" s="234">
        <f>J137+J142+J147+J152+J162</f>
        <v>348288</v>
      </c>
      <c r="K164" s="91"/>
      <c r="L164" s="234">
        <f>L137+L142+L147+L152+L162</f>
        <v>0</v>
      </c>
      <c r="M164" s="91"/>
      <c r="N164" s="234" t="e">
        <f>N137+N142+N147+N152+N162</f>
        <v>#REF!</v>
      </c>
    </row>
    <row r="165" spans="1:14" s="72" customFormat="1" ht="3.75" customHeight="1" x14ac:dyDescent="0.2">
      <c r="A165" s="84"/>
      <c r="B165" s="132"/>
      <c r="D165" s="85"/>
      <c r="E165" s="85"/>
      <c r="F165" s="85"/>
      <c r="G165" s="85"/>
      <c r="H165" s="85"/>
      <c r="I165" s="85"/>
      <c r="J165" s="85"/>
      <c r="K165" s="71"/>
      <c r="L165" s="85"/>
      <c r="M165" s="71"/>
      <c r="N165" s="85"/>
    </row>
    <row r="166" spans="1:14" s="72" customFormat="1" ht="27.75" customHeight="1" x14ac:dyDescent="0.25">
      <c r="A166" s="84"/>
      <c r="B166" s="132"/>
      <c r="C166" s="48" t="str">
        <f>'Cover &amp; Table of Contents'!A41</f>
        <v>Detailed Expenditure</v>
      </c>
      <c r="D166" s="85"/>
      <c r="E166" s="85"/>
      <c r="F166" s="85"/>
      <c r="G166" s="85"/>
      <c r="H166" s="85"/>
      <c r="I166" s="85"/>
      <c r="J166" s="85"/>
      <c r="K166" s="71"/>
      <c r="L166" s="85"/>
      <c r="M166" s="71"/>
      <c r="N166" s="85"/>
    </row>
    <row r="167" spans="1:14" s="72" customFormat="1" ht="16.5" customHeight="1" x14ac:dyDescent="0.2">
      <c r="A167" s="84"/>
      <c r="B167" s="132"/>
      <c r="D167" s="85"/>
      <c r="E167" s="85"/>
      <c r="F167" s="85"/>
      <c r="G167" s="85"/>
      <c r="H167" s="85"/>
      <c r="I167" s="85"/>
      <c r="J167" s="85"/>
      <c r="K167" s="71"/>
      <c r="L167" s="85"/>
      <c r="M167" s="71"/>
      <c r="N167" s="85"/>
    </row>
    <row r="168" spans="1:14" s="27" customFormat="1" ht="12.75" customHeight="1" x14ac:dyDescent="0.25">
      <c r="B168" s="131"/>
      <c r="C168" s="25" t="s">
        <v>4</v>
      </c>
      <c r="D168" s="26"/>
      <c r="E168" s="26"/>
      <c r="F168" s="26"/>
      <c r="G168" s="187" t="s">
        <v>261</v>
      </c>
      <c r="H168" s="187"/>
      <c r="I168" s="187"/>
      <c r="J168" s="187" t="s">
        <v>209</v>
      </c>
      <c r="K168" s="190"/>
      <c r="L168" s="187" t="s">
        <v>267</v>
      </c>
      <c r="M168" s="190"/>
      <c r="N168" s="187" t="s">
        <v>266</v>
      </c>
    </row>
    <row r="169" spans="1:14" s="28" customFormat="1" ht="12.75" customHeight="1" x14ac:dyDescent="0.25">
      <c r="A169" s="27"/>
      <c r="B169" s="131"/>
      <c r="D169" s="29"/>
      <c r="E169" s="29"/>
      <c r="F169" s="30"/>
      <c r="G169" s="191" t="s">
        <v>262</v>
      </c>
      <c r="H169" s="191"/>
      <c r="I169" s="191"/>
      <c r="J169" s="191">
        <f>J127</f>
        <v>2023</v>
      </c>
      <c r="K169" s="192"/>
      <c r="L169" s="191" t="s">
        <v>262</v>
      </c>
      <c r="M169" s="192"/>
      <c r="N169" s="191">
        <f>N127</f>
        <v>2023</v>
      </c>
    </row>
    <row r="170" spans="1:14" x14ac:dyDescent="0.25">
      <c r="D170" s="31"/>
      <c r="E170" s="31"/>
      <c r="F170" s="31"/>
      <c r="G170" s="153" t="s">
        <v>130</v>
      </c>
      <c r="H170" s="154"/>
      <c r="I170" s="154"/>
      <c r="J170" s="153" t="s">
        <v>130</v>
      </c>
      <c r="K170" s="151"/>
      <c r="L170" s="153" t="s">
        <v>130</v>
      </c>
      <c r="M170" s="151"/>
      <c r="N170" s="153" t="s">
        <v>130</v>
      </c>
    </row>
    <row r="171" spans="1:14" s="75" customFormat="1" ht="12.75" x14ac:dyDescent="0.2">
      <c r="A171" s="96" t="s">
        <v>107</v>
      </c>
      <c r="B171" s="130"/>
      <c r="C171" s="73" t="s">
        <v>11</v>
      </c>
      <c r="D171" s="97"/>
      <c r="E171" s="97"/>
      <c r="F171" s="97"/>
      <c r="G171" s="97"/>
      <c r="H171" s="97"/>
      <c r="I171" s="97"/>
      <c r="J171" s="97"/>
      <c r="K171" s="74"/>
      <c r="L171" s="97"/>
      <c r="M171" s="74"/>
      <c r="N171" s="97"/>
    </row>
    <row r="172" spans="1:14" s="90" customFormat="1" ht="12.75" x14ac:dyDescent="0.2">
      <c r="A172" s="66"/>
      <c r="B172" s="130">
        <v>1100</v>
      </c>
      <c r="C172" s="67" t="s">
        <v>46</v>
      </c>
      <c r="D172" s="88"/>
      <c r="E172" s="88"/>
      <c r="F172" s="88"/>
      <c r="G172" s="227">
        <v>5540</v>
      </c>
      <c r="H172" s="124"/>
      <c r="I172" s="124"/>
      <c r="J172" s="227">
        <v>13315</v>
      </c>
      <c r="K172" s="89"/>
      <c r="L172" s="227"/>
      <c r="M172" s="89"/>
      <c r="N172" s="230">
        <f t="shared" ref="N172:N178" si="10">J172-L172</f>
        <v>13315</v>
      </c>
    </row>
    <row r="173" spans="1:14" s="90" customFormat="1" ht="12.75" x14ac:dyDescent="0.2">
      <c r="A173" s="66"/>
      <c r="B173" s="130">
        <v>1200</v>
      </c>
      <c r="C173" s="67" t="s">
        <v>138</v>
      </c>
      <c r="D173" s="88"/>
      <c r="E173" s="88"/>
      <c r="F173" s="88"/>
      <c r="G173" s="228">
        <f>17106+18341</f>
        <v>35447</v>
      </c>
      <c r="H173" s="124"/>
      <c r="I173" s="124"/>
      <c r="J173" s="228">
        <v>64763</v>
      </c>
      <c r="K173" s="89"/>
      <c r="L173" s="228"/>
      <c r="M173" s="89"/>
      <c r="N173" s="231">
        <f t="shared" si="10"/>
        <v>64763</v>
      </c>
    </row>
    <row r="174" spans="1:14" s="90" customFormat="1" ht="12.75" x14ac:dyDescent="0.2">
      <c r="A174" s="66"/>
      <c r="B174" s="130">
        <v>1300</v>
      </c>
      <c r="C174" s="67" t="s">
        <v>47</v>
      </c>
      <c r="D174" s="98"/>
      <c r="E174" s="98"/>
      <c r="F174" s="98"/>
      <c r="G174" s="228"/>
      <c r="H174" s="108"/>
      <c r="I174" s="108"/>
      <c r="J174" s="228">
        <v>7905</v>
      </c>
      <c r="K174" s="89"/>
      <c r="L174" s="228"/>
      <c r="M174" s="89"/>
      <c r="N174" s="231">
        <f t="shared" si="10"/>
        <v>7905</v>
      </c>
    </row>
    <row r="175" spans="1:14" s="90" customFormat="1" ht="12.75" x14ac:dyDescent="0.2">
      <c r="A175" s="66"/>
      <c r="B175" s="130">
        <v>1400</v>
      </c>
      <c r="C175" s="67" t="s">
        <v>48</v>
      </c>
      <c r="D175" s="98"/>
      <c r="E175" s="98"/>
      <c r="F175" s="98"/>
      <c r="G175" s="228"/>
      <c r="H175" s="108"/>
      <c r="I175" s="108"/>
      <c r="J175" s="228"/>
      <c r="K175" s="89"/>
      <c r="L175" s="228"/>
      <c r="M175" s="89"/>
      <c r="N175" s="231">
        <f t="shared" si="10"/>
        <v>0</v>
      </c>
    </row>
    <row r="176" spans="1:14" s="90" customFormat="1" ht="12.75" x14ac:dyDescent="0.2">
      <c r="A176" s="66"/>
      <c r="B176" s="130">
        <v>1500</v>
      </c>
      <c r="C176" s="67" t="s">
        <v>17</v>
      </c>
      <c r="D176" s="98"/>
      <c r="E176" s="98"/>
      <c r="F176" s="98"/>
      <c r="G176" s="228">
        <v>3027</v>
      </c>
      <c r="H176" s="108"/>
      <c r="I176" s="108"/>
      <c r="J176" s="228">
        <v>6303</v>
      </c>
      <c r="K176" s="89"/>
      <c r="L176" s="228"/>
      <c r="M176" s="89"/>
      <c r="N176" s="231">
        <f t="shared" si="10"/>
        <v>6303</v>
      </c>
    </row>
    <row r="177" spans="1:14" s="90" customFormat="1" ht="12.75" x14ac:dyDescent="0.2">
      <c r="A177" s="66"/>
      <c r="B177" s="130">
        <v>1600</v>
      </c>
      <c r="C177" s="67" t="s">
        <v>49</v>
      </c>
      <c r="D177" s="98"/>
      <c r="E177" s="98"/>
      <c r="F177" s="98"/>
      <c r="G177" s="228">
        <v>6500</v>
      </c>
      <c r="H177" s="108"/>
      <c r="I177" s="108"/>
      <c r="J177" s="228">
        <v>10600</v>
      </c>
      <c r="K177" s="89"/>
      <c r="L177" s="228"/>
      <c r="M177" s="89"/>
      <c r="N177" s="231">
        <f t="shared" si="10"/>
        <v>10600</v>
      </c>
    </row>
    <row r="178" spans="1:14" s="90" customFormat="1" ht="12.75" x14ac:dyDescent="0.2">
      <c r="A178" s="66"/>
      <c r="B178" s="130">
        <v>1700</v>
      </c>
      <c r="C178" s="67" t="s">
        <v>50</v>
      </c>
      <c r="D178" s="98"/>
      <c r="E178" s="98"/>
      <c r="F178" s="98"/>
      <c r="G178" s="229"/>
      <c r="H178" s="108"/>
      <c r="I178" s="108"/>
      <c r="J178" s="229">
        <v>3291</v>
      </c>
      <c r="K178" s="89"/>
      <c r="L178" s="229"/>
      <c r="M178" s="89"/>
      <c r="N178" s="232">
        <f t="shared" si="10"/>
        <v>3291</v>
      </c>
    </row>
    <row r="179" spans="1:14" s="72" customFormat="1" ht="12.75" x14ac:dyDescent="0.2">
      <c r="A179" s="66"/>
      <c r="B179" s="130"/>
      <c r="C179" s="99"/>
      <c r="D179" s="70"/>
      <c r="E179" s="70"/>
      <c r="F179" s="70"/>
      <c r="G179" s="233">
        <f>SUM(G172:G178)</f>
        <v>50514</v>
      </c>
      <c r="H179" s="70"/>
      <c r="I179" s="70"/>
      <c r="J179" s="233">
        <f>SUM(J172:J178)</f>
        <v>106177</v>
      </c>
      <c r="K179" s="70"/>
      <c r="L179" s="233">
        <f>SUM(L172:L178)</f>
        <v>0</v>
      </c>
      <c r="M179" s="70"/>
      <c r="N179" s="233">
        <f>SUM(N172:N178)</f>
        <v>106177</v>
      </c>
    </row>
    <row r="180" spans="1:14" s="72" customFormat="1" ht="3" customHeight="1" x14ac:dyDescent="0.2">
      <c r="A180" s="84"/>
      <c r="B180" s="132"/>
      <c r="D180" s="85"/>
      <c r="E180" s="85"/>
      <c r="F180" s="85"/>
      <c r="G180" s="85"/>
      <c r="H180" s="85"/>
      <c r="I180" s="85"/>
      <c r="J180" s="85"/>
      <c r="K180" s="71"/>
      <c r="L180" s="85"/>
      <c r="M180" s="71"/>
      <c r="N180" s="85"/>
    </row>
    <row r="181" spans="1:14" s="72" customFormat="1" ht="3.75" customHeight="1" x14ac:dyDescent="0.2">
      <c r="A181" s="66"/>
      <c r="B181" s="130"/>
      <c r="C181" s="78"/>
      <c r="D181" s="70"/>
      <c r="E181" s="70"/>
      <c r="F181" s="70"/>
      <c r="G181" s="70"/>
      <c r="H181" s="70"/>
      <c r="I181" s="70"/>
      <c r="J181" s="70"/>
      <c r="L181" s="70"/>
      <c r="N181" s="70"/>
    </row>
    <row r="182" spans="1:14" s="72" customFormat="1" ht="6" customHeight="1" x14ac:dyDescent="0.2">
      <c r="A182" s="66"/>
      <c r="B182" s="130"/>
      <c r="C182" s="78"/>
      <c r="D182" s="70"/>
      <c r="E182" s="70"/>
      <c r="F182" s="70"/>
      <c r="G182" s="70"/>
      <c r="H182" s="70"/>
      <c r="I182" s="70"/>
      <c r="J182" s="70"/>
      <c r="L182" s="70"/>
      <c r="N182" s="70"/>
    </row>
    <row r="183" spans="1:14" s="77" customFormat="1" ht="12.75" x14ac:dyDescent="0.2">
      <c r="B183" s="131"/>
      <c r="C183" s="78" t="s">
        <v>4</v>
      </c>
      <c r="D183" s="79"/>
      <c r="E183" s="79"/>
      <c r="F183" s="79"/>
      <c r="G183" s="128" t="s">
        <v>130</v>
      </c>
      <c r="H183" s="79"/>
      <c r="I183" s="79"/>
      <c r="J183" s="128" t="s">
        <v>130</v>
      </c>
      <c r="K183" s="79"/>
      <c r="L183" s="128" t="s">
        <v>130</v>
      </c>
      <c r="M183" s="79"/>
      <c r="N183" s="128" t="s">
        <v>130</v>
      </c>
    </row>
    <row r="184" spans="1:14" s="77" customFormat="1" ht="4.5" customHeight="1" x14ac:dyDescent="0.2">
      <c r="B184" s="131"/>
      <c r="C184" s="78"/>
      <c r="D184" s="79"/>
      <c r="E184" s="79"/>
      <c r="F184" s="79"/>
      <c r="G184" s="149"/>
      <c r="H184" s="79"/>
      <c r="I184" s="79"/>
      <c r="J184" s="149"/>
      <c r="K184" s="79"/>
      <c r="L184" s="149"/>
      <c r="M184" s="79"/>
      <c r="N184" s="149"/>
    </row>
    <row r="185" spans="1:14" s="102" customFormat="1" ht="12.75" x14ac:dyDescent="0.2">
      <c r="A185" s="66">
        <v>7</v>
      </c>
      <c r="B185" s="130"/>
      <c r="C185" s="73" t="s">
        <v>18</v>
      </c>
      <c r="D185" s="317"/>
      <c r="E185" s="317"/>
      <c r="F185" s="317"/>
      <c r="G185" s="317"/>
      <c r="H185" s="100"/>
      <c r="I185" s="100"/>
      <c r="K185" s="101"/>
      <c r="M185" s="101"/>
    </row>
    <row r="186" spans="1:14" s="102" customFormat="1" ht="12.75" x14ac:dyDescent="0.2">
      <c r="A186" s="66"/>
      <c r="B186" s="130" t="s">
        <v>171</v>
      </c>
      <c r="C186" s="67" t="s">
        <v>218</v>
      </c>
      <c r="D186" s="120"/>
      <c r="E186" s="120"/>
      <c r="F186" s="120"/>
      <c r="G186" s="227"/>
      <c r="H186" s="120"/>
      <c r="I186" s="120"/>
      <c r="J186" s="227"/>
      <c r="K186" s="103"/>
      <c r="L186" s="227"/>
      <c r="M186" s="103"/>
      <c r="N186" s="230">
        <f t="shared" ref="N186:N217" si="11">J186-L186</f>
        <v>0</v>
      </c>
    </row>
    <row r="187" spans="1:14" s="102" customFormat="1" ht="12.75" x14ac:dyDescent="0.2">
      <c r="A187" s="66"/>
      <c r="B187" s="130" t="s">
        <v>172</v>
      </c>
      <c r="C187" s="67" t="s">
        <v>219</v>
      </c>
      <c r="D187" s="121"/>
      <c r="E187" s="121"/>
      <c r="F187" s="121"/>
      <c r="G187" s="228">
        <v>1108</v>
      </c>
      <c r="H187" s="121"/>
      <c r="I187" s="121"/>
      <c r="J187" s="228">
        <v>2500</v>
      </c>
      <c r="K187" s="103"/>
      <c r="L187" s="228"/>
      <c r="M187" s="103"/>
      <c r="N187" s="231">
        <f t="shared" si="11"/>
        <v>2500</v>
      </c>
    </row>
    <row r="188" spans="1:14" s="102" customFormat="1" ht="12.75" x14ac:dyDescent="0.2">
      <c r="A188" s="66"/>
      <c r="B188" s="130" t="s">
        <v>173</v>
      </c>
      <c r="C188" s="67" t="s">
        <v>166</v>
      </c>
      <c r="D188" s="121"/>
      <c r="E188" s="121"/>
      <c r="F188" s="121"/>
      <c r="G188" s="228">
        <v>31092</v>
      </c>
      <c r="H188" s="121"/>
      <c r="I188" s="121"/>
      <c r="J188" s="228">
        <v>20000</v>
      </c>
      <c r="K188" s="103"/>
      <c r="L188" s="228"/>
      <c r="M188" s="103"/>
      <c r="N188" s="231">
        <f t="shared" si="11"/>
        <v>20000</v>
      </c>
    </row>
    <row r="189" spans="1:14" s="102" customFormat="1" ht="12.75" x14ac:dyDescent="0.2">
      <c r="A189" s="66"/>
      <c r="B189" s="130" t="s">
        <v>174</v>
      </c>
      <c r="C189" s="67" t="s">
        <v>19</v>
      </c>
      <c r="D189" s="121"/>
      <c r="E189" s="121"/>
      <c r="F189" s="121"/>
      <c r="G189" s="228">
        <v>5599</v>
      </c>
      <c r="H189" s="121"/>
      <c r="I189" s="121"/>
      <c r="J189" s="228">
        <v>4000</v>
      </c>
      <c r="K189" s="103"/>
      <c r="L189" s="228"/>
      <c r="M189" s="103"/>
      <c r="N189" s="231">
        <f t="shared" si="11"/>
        <v>4000</v>
      </c>
    </row>
    <row r="190" spans="1:14" s="102" customFormat="1" ht="12.75" x14ac:dyDescent="0.2">
      <c r="A190" s="66"/>
      <c r="B190" s="130">
        <v>3010</v>
      </c>
      <c r="C190" s="67" t="s">
        <v>167</v>
      </c>
      <c r="D190" s="121"/>
      <c r="E190" s="121"/>
      <c r="F190" s="121"/>
      <c r="G190" s="228"/>
      <c r="H190" s="121"/>
      <c r="I190" s="121"/>
      <c r="J190" s="228">
        <v>4000</v>
      </c>
      <c r="K190" s="103"/>
      <c r="L190" s="228"/>
      <c r="M190" s="103"/>
      <c r="N190" s="231">
        <f t="shared" si="11"/>
        <v>4000</v>
      </c>
    </row>
    <row r="191" spans="1:14" s="102" customFormat="1" ht="12.75" x14ac:dyDescent="0.2">
      <c r="A191" s="66"/>
      <c r="B191" s="130">
        <v>3020</v>
      </c>
      <c r="C191" s="67" t="s">
        <v>53</v>
      </c>
      <c r="D191" s="121"/>
      <c r="E191" s="121"/>
      <c r="F191" s="121"/>
      <c r="G191" s="228"/>
      <c r="H191" s="121"/>
      <c r="I191" s="121"/>
      <c r="J191" s="228"/>
      <c r="K191" s="103"/>
      <c r="L191" s="228"/>
      <c r="M191" s="103"/>
      <c r="N191" s="231">
        <f t="shared" si="11"/>
        <v>0</v>
      </c>
    </row>
    <row r="192" spans="1:14" s="102" customFormat="1" ht="12.75" x14ac:dyDescent="0.2">
      <c r="A192" s="66"/>
      <c r="B192" s="130">
        <v>3030</v>
      </c>
      <c r="C192" s="67" t="s">
        <v>82</v>
      </c>
      <c r="D192" s="121"/>
      <c r="E192" s="121"/>
      <c r="F192" s="121"/>
      <c r="G192" s="113">
        <v>2471</v>
      </c>
      <c r="H192" s="121"/>
      <c r="I192" s="121"/>
      <c r="J192" s="228">
        <v>2500</v>
      </c>
      <c r="K192" s="103"/>
      <c r="L192" s="228"/>
      <c r="M192" s="103"/>
      <c r="N192" s="231">
        <f t="shared" si="11"/>
        <v>2500</v>
      </c>
    </row>
    <row r="193" spans="1:14" s="102" customFormat="1" ht="12.75" x14ac:dyDescent="0.2">
      <c r="A193" s="66"/>
      <c r="B193" s="130">
        <v>3035</v>
      </c>
      <c r="C193" s="67" t="s">
        <v>168</v>
      </c>
      <c r="D193" s="121"/>
      <c r="E193" s="121"/>
      <c r="F193" s="121"/>
      <c r="G193" s="228">
        <v>360</v>
      </c>
      <c r="H193" s="121"/>
      <c r="I193" s="121"/>
      <c r="J193" s="228">
        <v>1040</v>
      </c>
      <c r="K193" s="103"/>
      <c r="L193" s="228"/>
      <c r="M193" s="103"/>
      <c r="N193" s="231">
        <f t="shared" si="11"/>
        <v>1040</v>
      </c>
    </row>
    <row r="194" spans="1:14" s="102" customFormat="1" ht="12.75" x14ac:dyDescent="0.2">
      <c r="A194" s="66"/>
      <c r="B194" s="130">
        <v>3038</v>
      </c>
      <c r="C194" s="67" t="s">
        <v>169</v>
      </c>
      <c r="D194" s="121"/>
      <c r="E194" s="121"/>
      <c r="F194" s="121"/>
      <c r="G194" s="228"/>
      <c r="H194" s="121"/>
      <c r="I194" s="121"/>
      <c r="J194" s="228"/>
      <c r="K194" s="103"/>
      <c r="L194" s="228"/>
      <c r="M194" s="103"/>
      <c r="N194" s="231">
        <f t="shared" si="11"/>
        <v>0</v>
      </c>
    </row>
    <row r="195" spans="1:14" s="102" customFormat="1" ht="12.75" x14ac:dyDescent="0.2">
      <c r="A195" s="66"/>
      <c r="B195" s="130">
        <v>3041</v>
      </c>
      <c r="C195" s="67" t="s">
        <v>54</v>
      </c>
      <c r="D195" s="121"/>
      <c r="E195" s="121"/>
      <c r="F195" s="121"/>
      <c r="G195" s="228">
        <v>6806</v>
      </c>
      <c r="H195" s="121"/>
      <c r="I195" s="121"/>
      <c r="J195" s="228">
        <v>44588</v>
      </c>
      <c r="K195" s="103"/>
      <c r="L195" s="228"/>
      <c r="M195" s="103"/>
      <c r="N195" s="231">
        <f t="shared" si="11"/>
        <v>44588</v>
      </c>
    </row>
    <row r="196" spans="1:14" s="102" customFormat="1" ht="12.75" x14ac:dyDescent="0.2">
      <c r="A196" s="66"/>
      <c r="B196" s="130">
        <v>3042</v>
      </c>
      <c r="C196" s="67" t="s">
        <v>55</v>
      </c>
      <c r="D196" s="121"/>
      <c r="E196" s="121"/>
      <c r="F196" s="121"/>
      <c r="G196" s="296">
        <v>2315</v>
      </c>
      <c r="H196" s="121"/>
      <c r="I196" s="121"/>
      <c r="J196" s="228">
        <v>5500</v>
      </c>
      <c r="K196" s="103"/>
      <c r="L196" s="228"/>
      <c r="M196" s="103"/>
      <c r="N196" s="231">
        <f t="shared" si="11"/>
        <v>5500</v>
      </c>
    </row>
    <row r="197" spans="1:14" s="102" customFormat="1" ht="12.75" x14ac:dyDescent="0.2">
      <c r="A197" s="66"/>
      <c r="B197" s="130">
        <v>3043</v>
      </c>
      <c r="C197" s="67" t="s">
        <v>81</v>
      </c>
      <c r="D197" s="121"/>
      <c r="E197" s="121"/>
      <c r="F197" s="121"/>
      <c r="G197" s="228"/>
      <c r="H197" s="121"/>
      <c r="I197" s="121"/>
      <c r="J197" s="228"/>
      <c r="K197" s="103"/>
      <c r="L197" s="228"/>
      <c r="M197" s="103"/>
      <c r="N197" s="231">
        <f t="shared" si="11"/>
        <v>0</v>
      </c>
    </row>
    <row r="198" spans="1:14" s="102" customFormat="1" ht="12.75" x14ac:dyDescent="0.2">
      <c r="A198" s="66"/>
      <c r="B198" s="130">
        <v>3045</v>
      </c>
      <c r="C198" s="67" t="s">
        <v>85</v>
      </c>
      <c r="D198" s="121"/>
      <c r="E198" s="121"/>
      <c r="F198" s="121"/>
      <c r="G198" s="228">
        <v>400</v>
      </c>
      <c r="H198" s="121"/>
      <c r="I198" s="121"/>
      <c r="J198" s="228"/>
      <c r="K198" s="103"/>
      <c r="L198" s="228"/>
      <c r="M198" s="103"/>
      <c r="N198" s="231">
        <f t="shared" si="11"/>
        <v>0</v>
      </c>
    </row>
    <row r="199" spans="1:14" s="102" customFormat="1" ht="12.75" x14ac:dyDescent="0.2">
      <c r="A199" s="66"/>
      <c r="B199" s="130">
        <v>3051</v>
      </c>
      <c r="C199" s="67" t="s">
        <v>139</v>
      </c>
      <c r="D199" s="121"/>
      <c r="E199" s="121"/>
      <c r="F199" s="121"/>
      <c r="G199" s="228">
        <v>8894</v>
      </c>
      <c r="H199" s="121"/>
      <c r="I199" s="121"/>
      <c r="J199" s="228">
        <v>25000</v>
      </c>
      <c r="K199" s="103"/>
      <c r="L199" s="228"/>
      <c r="M199" s="103"/>
      <c r="N199" s="231">
        <f t="shared" si="11"/>
        <v>25000</v>
      </c>
    </row>
    <row r="200" spans="1:14" s="102" customFormat="1" ht="12.75" x14ac:dyDescent="0.2">
      <c r="A200" s="66"/>
      <c r="B200" s="130">
        <v>3052</v>
      </c>
      <c r="C200" s="67" t="s">
        <v>56</v>
      </c>
      <c r="D200" s="121"/>
      <c r="E200" s="121"/>
      <c r="F200" s="121"/>
      <c r="G200" s="228"/>
      <c r="H200" s="121"/>
      <c r="I200" s="121"/>
      <c r="J200" s="228"/>
      <c r="K200" s="103"/>
      <c r="L200" s="228"/>
      <c r="M200" s="103"/>
      <c r="N200" s="231">
        <f t="shared" si="11"/>
        <v>0</v>
      </c>
    </row>
    <row r="201" spans="1:14" s="102" customFormat="1" ht="12.75" x14ac:dyDescent="0.2">
      <c r="A201" s="66"/>
      <c r="B201" s="130">
        <v>3053</v>
      </c>
      <c r="C201" s="67" t="s">
        <v>57</v>
      </c>
      <c r="D201" s="121"/>
      <c r="E201" s="121"/>
      <c r="F201" s="121"/>
      <c r="G201" s="228">
        <v>1950</v>
      </c>
      <c r="H201" s="121"/>
      <c r="I201" s="121"/>
      <c r="J201" s="228">
        <v>3900</v>
      </c>
      <c r="K201" s="103"/>
      <c r="L201" s="228"/>
      <c r="M201" s="103"/>
      <c r="N201" s="231">
        <f t="shared" si="11"/>
        <v>3900</v>
      </c>
    </row>
    <row r="202" spans="1:14" s="102" customFormat="1" ht="12.75" x14ac:dyDescent="0.2">
      <c r="A202" s="66"/>
      <c r="B202" s="130">
        <v>3055</v>
      </c>
      <c r="C202" s="67" t="s">
        <v>58</v>
      </c>
      <c r="D202" s="121"/>
      <c r="E202" s="121"/>
      <c r="F202" s="121"/>
      <c r="G202" s="228">
        <v>4201</v>
      </c>
      <c r="H202" s="121"/>
      <c r="I202" s="121"/>
      <c r="J202" s="228">
        <v>7952</v>
      </c>
      <c r="K202" s="103"/>
      <c r="L202" s="228"/>
      <c r="M202" s="103"/>
      <c r="N202" s="231">
        <f t="shared" si="11"/>
        <v>7952</v>
      </c>
    </row>
    <row r="203" spans="1:14" s="102" customFormat="1" ht="12.75" x14ac:dyDescent="0.2">
      <c r="A203" s="66"/>
      <c r="B203" s="130">
        <v>3040</v>
      </c>
      <c r="C203" s="67" t="s">
        <v>170</v>
      </c>
      <c r="D203" s="121"/>
      <c r="E203" s="121"/>
      <c r="F203" s="121"/>
      <c r="G203" s="228">
        <v>9310</v>
      </c>
      <c r="H203" s="121"/>
      <c r="I203" s="121"/>
      <c r="J203" s="228">
        <v>15907</v>
      </c>
      <c r="K203" s="103"/>
      <c r="L203" s="228"/>
      <c r="M203" s="103"/>
      <c r="N203" s="231">
        <f t="shared" si="11"/>
        <v>15907</v>
      </c>
    </row>
    <row r="204" spans="1:14" s="102" customFormat="1" ht="12.75" x14ac:dyDescent="0.2">
      <c r="A204" s="66"/>
      <c r="B204" s="130">
        <v>3060</v>
      </c>
      <c r="C204" s="67" t="s">
        <v>59</v>
      </c>
      <c r="D204" s="121"/>
      <c r="E204" s="121"/>
      <c r="F204" s="121"/>
      <c r="G204" s="228">
        <v>1258</v>
      </c>
      <c r="H204" s="121"/>
      <c r="I204" s="121"/>
      <c r="J204" s="228">
        <v>6476</v>
      </c>
      <c r="K204" s="103"/>
      <c r="L204" s="228"/>
      <c r="M204" s="103"/>
      <c r="N204" s="231">
        <f t="shared" si="11"/>
        <v>6476</v>
      </c>
    </row>
    <row r="205" spans="1:14" s="102" customFormat="1" ht="12.75" x14ac:dyDescent="0.2">
      <c r="A205" s="66"/>
      <c r="B205" s="130">
        <v>3061</v>
      </c>
      <c r="C205" s="67" t="s">
        <v>60</v>
      </c>
      <c r="D205" s="121"/>
      <c r="E205" s="121"/>
      <c r="F205" s="121"/>
      <c r="G205" s="228"/>
      <c r="H205" s="121"/>
      <c r="I205" s="121"/>
      <c r="J205" s="228">
        <v>7200</v>
      </c>
      <c r="K205" s="103"/>
      <c r="L205" s="228"/>
      <c r="M205" s="103"/>
      <c r="N205" s="231">
        <f t="shared" si="11"/>
        <v>7200</v>
      </c>
    </row>
    <row r="206" spans="1:14" s="102" customFormat="1" ht="12.75" x14ac:dyDescent="0.2">
      <c r="A206" s="66"/>
      <c r="B206" s="130">
        <v>3062</v>
      </c>
      <c r="C206" s="67" t="s">
        <v>61</v>
      </c>
      <c r="D206" s="121"/>
      <c r="E206" s="121"/>
      <c r="F206" s="121"/>
      <c r="G206" s="228"/>
      <c r="H206" s="121"/>
      <c r="I206" s="121"/>
      <c r="J206" s="228"/>
      <c r="K206" s="103"/>
      <c r="L206" s="228"/>
      <c r="M206" s="103"/>
      <c r="N206" s="231">
        <f t="shared" si="11"/>
        <v>0</v>
      </c>
    </row>
    <row r="207" spans="1:14" s="102" customFormat="1" ht="12.75" x14ac:dyDescent="0.2">
      <c r="A207" s="66"/>
      <c r="B207" s="130">
        <v>3063</v>
      </c>
      <c r="C207" s="67" t="s">
        <v>62</v>
      </c>
      <c r="D207" s="121"/>
      <c r="E207" s="121"/>
      <c r="F207" s="121"/>
      <c r="G207" s="228"/>
      <c r="H207" s="121"/>
      <c r="I207" s="121"/>
      <c r="J207" s="228"/>
      <c r="K207" s="103"/>
      <c r="L207" s="228"/>
      <c r="M207" s="103"/>
      <c r="N207" s="231">
        <f t="shared" si="11"/>
        <v>0</v>
      </c>
    </row>
    <row r="208" spans="1:14" s="102" customFormat="1" ht="12.75" x14ac:dyDescent="0.2">
      <c r="A208" s="66"/>
      <c r="B208" s="130">
        <v>6064</v>
      </c>
      <c r="C208" s="116" t="s">
        <v>311</v>
      </c>
      <c r="D208" s="121"/>
      <c r="E208" s="121"/>
      <c r="F208" s="121"/>
      <c r="G208" s="228"/>
      <c r="H208" s="121"/>
      <c r="I208" s="121"/>
      <c r="J208" s="228">
        <v>20000</v>
      </c>
      <c r="K208" s="103"/>
      <c r="L208" s="228"/>
      <c r="M208" s="103"/>
      <c r="N208" s="231">
        <f t="shared" si="11"/>
        <v>20000</v>
      </c>
    </row>
    <row r="209" spans="1:14" s="102" customFormat="1" ht="12.75" x14ac:dyDescent="0.2">
      <c r="A209" s="66"/>
      <c r="B209" s="130" t="s">
        <v>175</v>
      </c>
      <c r="C209" s="67" t="s">
        <v>63</v>
      </c>
      <c r="D209" s="121"/>
      <c r="E209" s="121"/>
      <c r="F209" s="121"/>
      <c r="G209" s="228"/>
      <c r="H209" s="121"/>
      <c r="I209" s="121"/>
      <c r="J209" s="228"/>
      <c r="K209" s="103"/>
      <c r="L209" s="228"/>
      <c r="M209" s="103"/>
      <c r="N209" s="231">
        <f t="shared" si="11"/>
        <v>0</v>
      </c>
    </row>
    <row r="210" spans="1:14" s="102" customFormat="1" ht="12.75" x14ac:dyDescent="0.2">
      <c r="A210" s="66"/>
      <c r="B210" s="130" t="s">
        <v>176</v>
      </c>
      <c r="C210" s="67" t="s">
        <v>84</v>
      </c>
      <c r="D210" s="121"/>
      <c r="E210" s="121"/>
      <c r="F210" s="121"/>
      <c r="G210" s="228">
        <v>5806</v>
      </c>
      <c r="H210" s="121"/>
      <c r="I210" s="121"/>
      <c r="J210" s="228">
        <v>5000</v>
      </c>
      <c r="K210" s="103"/>
      <c r="L210" s="228"/>
      <c r="M210" s="103"/>
      <c r="N210" s="231">
        <f t="shared" si="11"/>
        <v>5000</v>
      </c>
    </row>
    <row r="211" spans="1:14" s="102" customFormat="1" ht="12.75" x14ac:dyDescent="0.2">
      <c r="A211" s="66"/>
      <c r="B211" s="130" t="s">
        <v>177</v>
      </c>
      <c r="C211" s="67" t="s">
        <v>52</v>
      </c>
      <c r="D211" s="121"/>
      <c r="E211" s="121"/>
      <c r="F211" s="121"/>
      <c r="G211" s="228"/>
      <c r="H211" s="121"/>
      <c r="I211" s="121"/>
      <c r="J211" s="228"/>
      <c r="K211" s="103"/>
      <c r="L211" s="228"/>
      <c r="M211" s="103"/>
      <c r="N211" s="231">
        <f t="shared" si="11"/>
        <v>0</v>
      </c>
    </row>
    <row r="212" spans="1:14" s="102" customFormat="1" ht="12.75" x14ac:dyDescent="0.2">
      <c r="A212" s="66"/>
      <c r="B212" s="130" t="s">
        <v>178</v>
      </c>
      <c r="C212" s="67" t="s">
        <v>51</v>
      </c>
      <c r="D212" s="121"/>
      <c r="E212" s="121"/>
      <c r="F212" s="121"/>
      <c r="G212" s="228">
        <v>2944</v>
      </c>
      <c r="H212" s="121"/>
      <c r="I212" s="121"/>
      <c r="J212" s="228">
        <v>17000</v>
      </c>
      <c r="K212" s="103"/>
      <c r="L212" s="228"/>
      <c r="M212" s="103"/>
      <c r="N212" s="231">
        <f t="shared" si="11"/>
        <v>17000</v>
      </c>
    </row>
    <row r="213" spans="1:14" s="102" customFormat="1" ht="12.75" x14ac:dyDescent="0.2">
      <c r="A213" s="66"/>
      <c r="B213" s="130" t="s">
        <v>179</v>
      </c>
      <c r="C213" s="67" t="s">
        <v>164</v>
      </c>
      <c r="D213" s="121"/>
      <c r="E213" s="121"/>
      <c r="F213" s="121"/>
      <c r="G213" s="228"/>
      <c r="H213" s="121"/>
      <c r="I213" s="121"/>
      <c r="J213" s="228"/>
      <c r="K213" s="103"/>
      <c r="L213" s="228"/>
      <c r="M213" s="103"/>
      <c r="N213" s="231">
        <f t="shared" si="11"/>
        <v>0</v>
      </c>
    </row>
    <row r="214" spans="1:14" s="102" customFormat="1" ht="12.75" x14ac:dyDescent="0.2">
      <c r="A214" s="66"/>
      <c r="B214" s="130" t="s">
        <v>180</v>
      </c>
      <c r="C214" s="67" t="s">
        <v>33</v>
      </c>
      <c r="D214" s="121"/>
      <c r="E214" s="121"/>
      <c r="F214" s="121"/>
      <c r="G214" s="228">
        <v>108</v>
      </c>
      <c r="H214" s="121"/>
      <c r="I214" s="121"/>
      <c r="J214" s="228">
        <v>300</v>
      </c>
      <c r="K214" s="103"/>
      <c r="L214" s="228"/>
      <c r="M214" s="103"/>
      <c r="N214" s="231">
        <f t="shared" si="11"/>
        <v>300</v>
      </c>
    </row>
    <row r="215" spans="1:14" s="102" customFormat="1" ht="12.75" x14ac:dyDescent="0.2">
      <c r="A215" s="66"/>
      <c r="B215" s="130" t="s">
        <v>181</v>
      </c>
      <c r="C215" s="67" t="s">
        <v>86</v>
      </c>
      <c r="D215" s="121"/>
      <c r="E215" s="121"/>
      <c r="F215" s="121"/>
      <c r="G215" s="228"/>
      <c r="H215" s="121"/>
      <c r="I215" s="121"/>
      <c r="J215" s="228"/>
      <c r="K215" s="103"/>
      <c r="L215" s="228"/>
      <c r="M215" s="103"/>
      <c r="N215" s="231">
        <f t="shared" si="11"/>
        <v>0</v>
      </c>
    </row>
    <row r="216" spans="1:14" s="102" customFormat="1" ht="12.75" x14ac:dyDescent="0.2">
      <c r="A216" s="66"/>
      <c r="B216" s="130" t="s">
        <v>182</v>
      </c>
      <c r="C216" s="67" t="s">
        <v>83</v>
      </c>
      <c r="D216" s="121"/>
      <c r="E216" s="121"/>
      <c r="F216" s="121"/>
      <c r="G216" s="228"/>
      <c r="H216" s="121"/>
      <c r="I216" s="121"/>
      <c r="J216" s="228"/>
      <c r="K216" s="103"/>
      <c r="L216" s="228"/>
      <c r="M216" s="103"/>
      <c r="N216" s="231">
        <f t="shared" si="11"/>
        <v>0</v>
      </c>
    </row>
    <row r="217" spans="1:14" s="102" customFormat="1" ht="12.75" x14ac:dyDescent="0.2">
      <c r="A217" s="66"/>
      <c r="B217" s="135"/>
      <c r="C217" s="136" t="s">
        <v>376</v>
      </c>
      <c r="D217" s="121"/>
      <c r="E217" s="121"/>
      <c r="F217" s="121"/>
      <c r="G217" s="229"/>
      <c r="H217" s="121"/>
      <c r="I217" s="121"/>
      <c r="J217" s="229"/>
      <c r="K217" s="103"/>
      <c r="L217" s="229"/>
      <c r="M217" s="103"/>
      <c r="N217" s="232">
        <f t="shared" si="11"/>
        <v>0</v>
      </c>
    </row>
    <row r="218" spans="1:14" s="102" customFormat="1" ht="12.75" x14ac:dyDescent="0.2">
      <c r="A218" s="84"/>
      <c r="B218" s="132"/>
      <c r="C218" s="67"/>
      <c r="D218" s="104"/>
      <c r="E218" s="104"/>
      <c r="F218" s="104"/>
      <c r="G218" s="233">
        <f>SUM(G186:G217)</f>
        <v>84622</v>
      </c>
      <c r="H218" s="104"/>
      <c r="I218" s="104"/>
      <c r="J218" s="233">
        <f>SUM(J186:J217)</f>
        <v>192863</v>
      </c>
      <c r="K218" s="105"/>
      <c r="L218" s="233">
        <f>SUM(L186:L217)</f>
        <v>0</v>
      </c>
      <c r="M218" s="105"/>
      <c r="N218" s="233">
        <f>SUM(N186:N217)</f>
        <v>192863</v>
      </c>
    </row>
    <row r="219" spans="1:14" s="102" customFormat="1" ht="5.25" customHeight="1" x14ac:dyDescent="0.2">
      <c r="A219" s="84"/>
      <c r="B219" s="132"/>
      <c r="C219" s="67"/>
      <c r="D219" s="104"/>
      <c r="E219" s="104"/>
      <c r="F219" s="104"/>
      <c r="G219" s="104"/>
      <c r="H219" s="104"/>
      <c r="I219" s="104"/>
      <c r="J219" s="104"/>
      <c r="K219" s="105"/>
      <c r="L219" s="104"/>
      <c r="M219" s="105"/>
      <c r="N219" s="104"/>
    </row>
    <row r="220" spans="1:14" s="102" customFormat="1" ht="12.75" x14ac:dyDescent="0.2">
      <c r="A220" s="84">
        <v>8</v>
      </c>
      <c r="B220" s="132"/>
      <c r="C220" s="73" t="s">
        <v>143</v>
      </c>
      <c r="D220" s="100"/>
      <c r="E220" s="100"/>
      <c r="F220" s="100"/>
      <c r="G220" s="100"/>
      <c r="H220" s="100"/>
      <c r="I220" s="100"/>
      <c r="J220" s="100"/>
      <c r="K220" s="101"/>
      <c r="L220" s="100"/>
      <c r="M220" s="101"/>
      <c r="N220" s="100"/>
    </row>
    <row r="221" spans="1:14" s="102" customFormat="1" ht="12.75" x14ac:dyDescent="0.2">
      <c r="A221" s="84"/>
      <c r="B221" s="130" t="s">
        <v>183</v>
      </c>
      <c r="C221" s="67" t="s">
        <v>133</v>
      </c>
      <c r="D221" s="121"/>
      <c r="E221" s="121"/>
      <c r="F221" s="121"/>
      <c r="G221" s="227">
        <f>2064+1380</f>
        <v>3444</v>
      </c>
      <c r="H221" s="121"/>
      <c r="I221" s="121"/>
      <c r="J221" s="227">
        <v>10000</v>
      </c>
      <c r="K221" s="103"/>
      <c r="L221" s="227"/>
      <c r="M221" s="103"/>
      <c r="N221" s="230">
        <f t="shared" ref="N221:N234" si="12">J221-L221</f>
        <v>10000</v>
      </c>
    </row>
    <row r="222" spans="1:14" s="102" customFormat="1" ht="12.75" x14ac:dyDescent="0.2">
      <c r="A222" s="84"/>
      <c r="B222" s="130" t="s">
        <v>184</v>
      </c>
      <c r="C222" s="67" t="s">
        <v>140</v>
      </c>
      <c r="D222" s="121"/>
      <c r="E222" s="121"/>
      <c r="F222" s="121"/>
      <c r="G222" s="228"/>
      <c r="H222" s="121"/>
      <c r="I222" s="121"/>
      <c r="J222" s="228"/>
      <c r="K222" s="103"/>
      <c r="L222" s="228"/>
      <c r="M222" s="103"/>
      <c r="N222" s="231">
        <f t="shared" si="12"/>
        <v>0</v>
      </c>
    </row>
    <row r="223" spans="1:14" s="102" customFormat="1" ht="12.75" x14ac:dyDescent="0.2">
      <c r="A223" s="84"/>
      <c r="B223" s="130" t="s">
        <v>185</v>
      </c>
      <c r="C223" s="67" t="s">
        <v>186</v>
      </c>
      <c r="D223" s="121"/>
      <c r="E223" s="121"/>
      <c r="F223" s="121"/>
      <c r="G223" s="228"/>
      <c r="H223" s="121"/>
      <c r="I223" s="121"/>
      <c r="J223" s="228">
        <v>356</v>
      </c>
      <c r="K223" s="103"/>
      <c r="L223" s="228"/>
      <c r="M223" s="103"/>
      <c r="N223" s="231">
        <f t="shared" si="12"/>
        <v>356</v>
      </c>
    </row>
    <row r="224" spans="1:14" s="102" customFormat="1" ht="12.75" x14ac:dyDescent="0.2">
      <c r="A224" s="66"/>
      <c r="B224" s="130" t="s">
        <v>187</v>
      </c>
      <c r="C224" s="67" t="s">
        <v>141</v>
      </c>
      <c r="D224" s="122"/>
      <c r="E224" s="121"/>
      <c r="F224" s="121"/>
      <c r="G224" s="228">
        <f>15+48</f>
        <v>63</v>
      </c>
      <c r="H224" s="125"/>
      <c r="I224" s="125"/>
      <c r="J224" s="228">
        <v>500</v>
      </c>
      <c r="K224" s="103"/>
      <c r="L224" s="228"/>
      <c r="M224" s="103"/>
      <c r="N224" s="231">
        <f t="shared" si="12"/>
        <v>500</v>
      </c>
    </row>
    <row r="225" spans="1:14" s="102" customFormat="1" ht="12.75" x14ac:dyDescent="0.2">
      <c r="A225" s="66"/>
      <c r="B225" s="130" t="s">
        <v>189</v>
      </c>
      <c r="C225" s="67" t="s">
        <v>188</v>
      </c>
      <c r="D225" s="122"/>
      <c r="E225" s="121"/>
      <c r="F225" s="121"/>
      <c r="G225" s="228">
        <f>677+106+288+1505</f>
        <v>2576</v>
      </c>
      <c r="H225" s="125"/>
      <c r="I225" s="125"/>
      <c r="J225" s="228">
        <v>5000</v>
      </c>
      <c r="K225" s="103"/>
      <c r="L225" s="228"/>
      <c r="M225" s="103"/>
      <c r="N225" s="231">
        <f t="shared" si="12"/>
        <v>5000</v>
      </c>
    </row>
    <row r="226" spans="1:14" s="102" customFormat="1" ht="12.75" x14ac:dyDescent="0.2">
      <c r="A226" s="66"/>
      <c r="B226" s="130" t="s">
        <v>190</v>
      </c>
      <c r="C226" s="67" t="s">
        <v>21</v>
      </c>
      <c r="D226" s="122"/>
      <c r="E226" s="121"/>
      <c r="F226" s="121"/>
      <c r="G226" s="228">
        <f>23+1149</f>
        <v>1172</v>
      </c>
      <c r="H226" s="125"/>
      <c r="I226" s="125"/>
      <c r="J226" s="228">
        <v>3400</v>
      </c>
      <c r="K226" s="103"/>
      <c r="L226" s="228"/>
      <c r="M226" s="103"/>
      <c r="N226" s="231">
        <f t="shared" si="12"/>
        <v>3400</v>
      </c>
    </row>
    <row r="227" spans="1:14" s="102" customFormat="1" ht="12.75" x14ac:dyDescent="0.2">
      <c r="A227" s="84"/>
      <c r="B227" s="130" t="s">
        <v>191</v>
      </c>
      <c r="C227" s="67" t="s">
        <v>20</v>
      </c>
      <c r="D227" s="122"/>
      <c r="E227" s="121"/>
      <c r="F227" s="121"/>
      <c r="G227" s="228"/>
      <c r="H227" s="125"/>
      <c r="I227" s="125"/>
      <c r="J227" s="228">
        <v>1000</v>
      </c>
      <c r="K227" s="103"/>
      <c r="L227" s="228"/>
      <c r="M227" s="103"/>
      <c r="N227" s="231">
        <f t="shared" si="12"/>
        <v>1000</v>
      </c>
    </row>
    <row r="228" spans="1:14" s="102" customFormat="1" ht="12.75" x14ac:dyDescent="0.2">
      <c r="A228" s="84"/>
      <c r="B228" s="130" t="s">
        <v>192</v>
      </c>
      <c r="C228" s="67" t="s">
        <v>22</v>
      </c>
      <c r="D228" s="122"/>
      <c r="E228" s="121"/>
      <c r="F228" s="121"/>
      <c r="G228" s="228">
        <f>40+2070</f>
        <v>2110</v>
      </c>
      <c r="H228" s="125"/>
      <c r="I228" s="125"/>
      <c r="J228" s="228">
        <v>4500</v>
      </c>
      <c r="K228" s="103"/>
      <c r="L228" s="228"/>
      <c r="M228" s="103"/>
      <c r="N228" s="231">
        <f t="shared" si="12"/>
        <v>4500</v>
      </c>
    </row>
    <row r="229" spans="1:14" s="102" customFormat="1" ht="12.75" x14ac:dyDescent="0.2">
      <c r="A229" s="84"/>
      <c r="B229" s="130">
        <v>3050</v>
      </c>
      <c r="C229" s="67" t="s">
        <v>220</v>
      </c>
      <c r="D229" s="122"/>
      <c r="E229" s="121"/>
      <c r="F229" s="121"/>
      <c r="G229" s="228"/>
      <c r="H229" s="125"/>
      <c r="I229" s="125"/>
      <c r="J229" s="228"/>
      <c r="K229" s="103"/>
      <c r="L229" s="228"/>
      <c r="M229" s="103"/>
      <c r="N229" s="231">
        <f t="shared" si="12"/>
        <v>0</v>
      </c>
    </row>
    <row r="230" spans="1:14" s="102" customFormat="1" ht="12.75" x14ac:dyDescent="0.2">
      <c r="A230" s="84"/>
      <c r="B230" s="130" t="s">
        <v>193</v>
      </c>
      <c r="C230" s="67" t="s">
        <v>64</v>
      </c>
      <c r="D230" s="122"/>
      <c r="E230" s="121"/>
      <c r="F230" s="121"/>
      <c r="G230" s="228">
        <f>1527+6166+926</f>
        <v>8619</v>
      </c>
      <c r="H230" s="125"/>
      <c r="I230" s="125"/>
      <c r="J230" s="228">
        <v>20000</v>
      </c>
      <c r="K230" s="103"/>
      <c r="L230" s="228"/>
      <c r="M230" s="103"/>
      <c r="N230" s="231">
        <f t="shared" si="12"/>
        <v>20000</v>
      </c>
    </row>
    <row r="231" spans="1:14" s="102" customFormat="1" ht="12.75" x14ac:dyDescent="0.2">
      <c r="A231" s="66"/>
      <c r="B231" s="130" t="s">
        <v>194</v>
      </c>
      <c r="C231" s="67" t="s">
        <v>23</v>
      </c>
      <c r="D231" s="122"/>
      <c r="E231" s="121"/>
      <c r="F231" s="121"/>
      <c r="G231" s="228"/>
      <c r="H231" s="125"/>
      <c r="I231" s="125"/>
      <c r="J231" s="228"/>
      <c r="K231" s="103"/>
      <c r="L231" s="228"/>
      <c r="M231" s="103"/>
      <c r="N231" s="231">
        <f t="shared" si="12"/>
        <v>0</v>
      </c>
    </row>
    <row r="232" spans="1:14" s="102" customFormat="1" ht="12.75" x14ac:dyDescent="0.2">
      <c r="A232" s="106"/>
      <c r="B232" s="133">
        <v>3345</v>
      </c>
      <c r="C232" s="67" t="s">
        <v>195</v>
      </c>
      <c r="D232" s="123"/>
      <c r="E232" s="121"/>
      <c r="F232" s="121"/>
      <c r="G232" s="228"/>
      <c r="H232" s="125"/>
      <c r="I232" s="125"/>
      <c r="J232" s="228"/>
      <c r="K232" s="103"/>
      <c r="L232" s="228"/>
      <c r="M232" s="103"/>
      <c r="N232" s="231">
        <f t="shared" si="12"/>
        <v>0</v>
      </c>
    </row>
    <row r="233" spans="1:14" s="102" customFormat="1" ht="12.75" x14ac:dyDescent="0.2">
      <c r="A233" s="66"/>
      <c r="B233" s="130" t="s">
        <v>196</v>
      </c>
      <c r="C233" s="67" t="s">
        <v>221</v>
      </c>
      <c r="D233" s="68"/>
      <c r="E233" s="121"/>
      <c r="F233" s="121"/>
      <c r="G233" s="228">
        <v>14</v>
      </c>
      <c r="H233" s="103"/>
      <c r="I233" s="103"/>
      <c r="J233" s="228">
        <v>100</v>
      </c>
      <c r="K233" s="103"/>
      <c r="L233" s="228"/>
      <c r="M233" s="103"/>
      <c r="N233" s="231">
        <f t="shared" si="12"/>
        <v>100</v>
      </c>
    </row>
    <row r="234" spans="1:14" s="102" customFormat="1" ht="12.75" x14ac:dyDescent="0.2">
      <c r="A234" s="66"/>
      <c r="B234" s="135"/>
      <c r="C234" s="137"/>
      <c r="D234" s="68"/>
      <c r="E234" s="121"/>
      <c r="F234" s="121"/>
      <c r="G234" s="229"/>
      <c r="H234" s="103"/>
      <c r="I234" s="103"/>
      <c r="J234" s="229"/>
      <c r="K234" s="103"/>
      <c r="L234" s="229"/>
      <c r="M234" s="103"/>
      <c r="N234" s="232">
        <f t="shared" si="12"/>
        <v>0</v>
      </c>
    </row>
    <row r="235" spans="1:14" s="72" customFormat="1" ht="12.75" customHeight="1" x14ac:dyDescent="0.2">
      <c r="A235" s="66"/>
      <c r="B235" s="130"/>
      <c r="C235" s="67"/>
      <c r="D235" s="93"/>
      <c r="E235" s="93"/>
      <c r="F235" s="93"/>
      <c r="G235" s="233">
        <f>SUM(G221:G234)</f>
        <v>17998</v>
      </c>
      <c r="H235" s="93"/>
      <c r="I235" s="93"/>
      <c r="J235" s="233">
        <f>SUM(J221:J234)</f>
        <v>44856</v>
      </c>
      <c r="K235" s="93"/>
      <c r="L235" s="233">
        <f>SUM(L221:L234)</f>
        <v>0</v>
      </c>
      <c r="M235" s="93"/>
      <c r="N235" s="233">
        <f>SUM(N221:N234)</f>
        <v>44856</v>
      </c>
    </row>
    <row r="236" spans="1:14" s="102" customFormat="1" ht="5.25" customHeight="1" x14ac:dyDescent="0.2">
      <c r="A236" s="84"/>
      <c r="B236" s="132"/>
      <c r="C236" s="67"/>
      <c r="D236" s="104"/>
      <c r="E236" s="104"/>
      <c r="F236" s="104"/>
      <c r="G236" s="104"/>
      <c r="H236" s="104"/>
      <c r="I236" s="104"/>
      <c r="J236" s="104"/>
      <c r="K236" s="105"/>
      <c r="L236" s="104"/>
      <c r="M236" s="105"/>
      <c r="N236" s="104"/>
    </row>
    <row r="237" spans="1:14" s="75" customFormat="1" ht="12.75" x14ac:dyDescent="0.2">
      <c r="A237" s="66">
        <v>9</v>
      </c>
      <c r="B237" s="130"/>
      <c r="C237" s="73" t="s">
        <v>26</v>
      </c>
      <c r="D237" s="74"/>
      <c r="E237" s="74"/>
      <c r="F237" s="74"/>
      <c r="G237" s="74"/>
      <c r="H237" s="74"/>
      <c r="I237" s="74"/>
      <c r="J237" s="74"/>
      <c r="K237" s="74"/>
      <c r="L237" s="74"/>
      <c r="M237" s="74"/>
      <c r="N237" s="74"/>
    </row>
    <row r="238" spans="1:14" s="90" customFormat="1" ht="12.75" x14ac:dyDescent="0.2">
      <c r="A238" s="66"/>
      <c r="B238" s="130">
        <v>3036</v>
      </c>
      <c r="C238" s="67" t="s">
        <v>25</v>
      </c>
      <c r="D238" s="108"/>
      <c r="E238" s="108"/>
      <c r="F238" s="108"/>
      <c r="G238" s="227"/>
      <c r="H238" s="108"/>
      <c r="I238" s="108"/>
      <c r="J238" s="227"/>
      <c r="K238" s="108"/>
      <c r="L238" s="227"/>
      <c r="M238" s="108"/>
      <c r="N238" s="230">
        <f t="shared" ref="N238:N239" si="13">J238-L238</f>
        <v>0</v>
      </c>
    </row>
    <row r="239" spans="1:14" s="90" customFormat="1" ht="12.75" x14ac:dyDescent="0.2">
      <c r="A239" s="66"/>
      <c r="B239" s="135"/>
      <c r="C239" s="136" t="s">
        <v>13</v>
      </c>
      <c r="D239" s="108"/>
      <c r="E239" s="108"/>
      <c r="F239" s="108"/>
      <c r="G239" s="229"/>
      <c r="H239" s="108"/>
      <c r="I239" s="108"/>
      <c r="J239" s="229">
        <v>100</v>
      </c>
      <c r="K239" s="108"/>
      <c r="L239" s="229"/>
      <c r="M239" s="108"/>
      <c r="N239" s="232">
        <f t="shared" si="13"/>
        <v>100</v>
      </c>
    </row>
    <row r="240" spans="1:14" s="77" customFormat="1" ht="12.75" x14ac:dyDescent="0.2">
      <c r="A240" s="66"/>
      <c r="B240" s="130"/>
      <c r="C240" s="67"/>
      <c r="D240" s="93"/>
      <c r="E240" s="93"/>
      <c r="F240" s="93"/>
      <c r="G240" s="233">
        <f>SUM(G238:G239)</f>
        <v>0</v>
      </c>
      <c r="H240" s="93"/>
      <c r="I240" s="93"/>
      <c r="J240" s="233">
        <f>SUM(J238:J239)</f>
        <v>100</v>
      </c>
      <c r="K240" s="93"/>
      <c r="L240" s="233">
        <f>SUM(L238:L239)</f>
        <v>0</v>
      </c>
      <c r="M240" s="93"/>
      <c r="N240" s="233">
        <f>SUM(N238:N239)</f>
        <v>100</v>
      </c>
    </row>
    <row r="241" spans="1:16" s="102" customFormat="1" ht="5.25" customHeight="1" x14ac:dyDescent="0.2">
      <c r="A241" s="84"/>
      <c r="B241" s="132"/>
      <c r="C241" s="67"/>
      <c r="D241" s="104"/>
      <c r="E241" s="104"/>
      <c r="F241" s="104"/>
      <c r="G241" s="104"/>
      <c r="H241" s="104"/>
      <c r="I241" s="104"/>
      <c r="J241" s="104"/>
      <c r="K241" s="105"/>
      <c r="L241" s="104"/>
      <c r="M241" s="105"/>
      <c r="N241" s="104"/>
    </row>
    <row r="242" spans="1:16" s="102" customFormat="1" ht="12.75" x14ac:dyDescent="0.2">
      <c r="A242" s="84"/>
      <c r="B242" s="132"/>
      <c r="C242" s="67"/>
      <c r="D242" s="104"/>
      <c r="E242" s="104"/>
      <c r="F242" s="104"/>
      <c r="G242" s="104"/>
      <c r="H242" s="104"/>
      <c r="I242" s="104"/>
      <c r="J242" s="104"/>
      <c r="K242" s="105"/>
      <c r="L242" s="104"/>
      <c r="M242" s="105"/>
      <c r="N242" s="104"/>
    </row>
    <row r="243" spans="1:16" s="102" customFormat="1" ht="12.75" x14ac:dyDescent="0.2">
      <c r="A243" s="84"/>
      <c r="B243" s="132"/>
      <c r="C243" s="67"/>
      <c r="D243" s="104"/>
      <c r="E243" s="104"/>
      <c r="F243" s="104"/>
      <c r="G243" s="104"/>
      <c r="H243" s="104"/>
      <c r="I243" s="104"/>
      <c r="J243" s="104"/>
      <c r="K243" s="105"/>
      <c r="L243" s="104"/>
      <c r="M243" s="105"/>
      <c r="N243" s="104"/>
    </row>
    <row r="244" spans="1:16" s="102" customFormat="1" ht="18" x14ac:dyDescent="0.25">
      <c r="A244" s="84"/>
      <c r="B244" s="132"/>
      <c r="C244" s="48" t="str">
        <f>'Cover &amp; Table of Contents'!A42</f>
        <v>Detailed Statment of Financial Position</v>
      </c>
      <c r="D244" s="104"/>
      <c r="E244" s="104"/>
      <c r="F244" s="104"/>
      <c r="G244" s="104"/>
      <c r="H244" s="104"/>
      <c r="I244" s="104"/>
      <c r="J244" s="104"/>
      <c r="K244" s="105"/>
      <c r="L244" s="104"/>
      <c r="M244" s="105"/>
      <c r="N244" s="104"/>
    </row>
    <row r="245" spans="1:16" s="102" customFormat="1" ht="12.75" x14ac:dyDescent="0.2">
      <c r="A245" s="84"/>
      <c r="B245" s="132"/>
      <c r="C245" s="67"/>
      <c r="D245" s="104"/>
      <c r="E245" s="104"/>
      <c r="F245" s="104"/>
      <c r="G245" s="104"/>
      <c r="H245" s="104"/>
      <c r="I245" s="104"/>
      <c r="J245" s="104"/>
      <c r="K245" s="105"/>
      <c r="L245" s="104"/>
      <c r="M245" s="105"/>
      <c r="N245" s="104"/>
    </row>
    <row r="246" spans="1:16" s="27" customFormat="1" ht="12.75" customHeight="1" x14ac:dyDescent="0.25">
      <c r="B246" s="131"/>
      <c r="C246" s="25" t="s">
        <v>4</v>
      </c>
      <c r="D246" s="26"/>
      <c r="E246" s="26"/>
      <c r="F246" s="26"/>
      <c r="G246" s="187" t="s">
        <v>261</v>
      </c>
      <c r="H246" s="187"/>
      <c r="I246" s="187"/>
      <c r="J246" s="187" t="s">
        <v>209</v>
      </c>
      <c r="K246" s="190"/>
      <c r="L246" s="187" t="s">
        <v>267</v>
      </c>
      <c r="M246" s="190"/>
      <c r="N246" s="187" t="s">
        <v>266</v>
      </c>
    </row>
    <row r="247" spans="1:16" s="28" customFormat="1" ht="12.75" customHeight="1" x14ac:dyDescent="0.25">
      <c r="A247" s="27"/>
      <c r="B247" s="131"/>
      <c r="D247" s="29"/>
      <c r="E247" s="29"/>
      <c r="F247" s="30"/>
      <c r="G247" s="191" t="s">
        <v>262</v>
      </c>
      <c r="H247" s="191"/>
      <c r="I247" s="191"/>
      <c r="J247" s="191">
        <f>J169</f>
        <v>2023</v>
      </c>
      <c r="K247" s="192"/>
      <c r="L247" s="191" t="s">
        <v>262</v>
      </c>
      <c r="M247" s="192"/>
      <c r="N247" s="191">
        <f>N169</f>
        <v>2023</v>
      </c>
    </row>
    <row r="248" spans="1:16" x14ac:dyDescent="0.25">
      <c r="D248" s="31"/>
      <c r="E248" s="31"/>
      <c r="F248" s="31"/>
      <c r="G248" s="153" t="s">
        <v>130</v>
      </c>
      <c r="H248" s="154"/>
      <c r="I248" s="154"/>
      <c r="J248" s="153" t="s">
        <v>130</v>
      </c>
      <c r="K248" s="151"/>
      <c r="L248" s="153" t="s">
        <v>130</v>
      </c>
      <c r="M248" s="151"/>
      <c r="N248" s="153" t="s">
        <v>130</v>
      </c>
    </row>
    <row r="249" spans="1:16" s="77" customFormat="1" ht="12.75" x14ac:dyDescent="0.2">
      <c r="B249" s="131"/>
      <c r="C249" s="131"/>
      <c r="D249" s="131"/>
      <c r="E249" s="131"/>
      <c r="F249" s="131"/>
      <c r="G249" s="131"/>
      <c r="H249" s="131"/>
      <c r="I249" s="131"/>
      <c r="J249" s="131"/>
      <c r="K249" s="131"/>
      <c r="L249" s="131"/>
      <c r="M249" s="131"/>
      <c r="N249" s="131"/>
    </row>
    <row r="250" spans="1:16" s="77" customFormat="1" ht="3.75" customHeight="1" x14ac:dyDescent="0.2">
      <c r="B250" s="131"/>
      <c r="C250" s="78"/>
      <c r="D250" s="79"/>
      <c r="E250" s="79"/>
      <c r="F250" s="79"/>
      <c r="G250" s="149"/>
      <c r="H250" s="79"/>
      <c r="I250" s="79"/>
      <c r="J250" s="149"/>
      <c r="K250" s="79"/>
      <c r="L250" s="149"/>
      <c r="M250" s="79"/>
      <c r="N250" s="149"/>
    </row>
    <row r="251" spans="1:16" s="77" customFormat="1" ht="15" customHeight="1" x14ac:dyDescent="0.2">
      <c r="A251" s="66">
        <v>10</v>
      </c>
      <c r="B251" s="130"/>
      <c r="C251" s="115" t="s">
        <v>197</v>
      </c>
      <c r="D251" s="68"/>
      <c r="E251" s="68"/>
      <c r="F251" s="68"/>
      <c r="G251" s="68"/>
      <c r="H251" s="68"/>
      <c r="I251" s="68"/>
      <c r="J251" s="68"/>
      <c r="K251" s="68"/>
      <c r="L251" s="68"/>
      <c r="M251" s="68"/>
      <c r="N251" s="68"/>
    </row>
    <row r="252" spans="1:16" s="90" customFormat="1" ht="12.75" customHeight="1" x14ac:dyDescent="0.2">
      <c r="A252" s="66" t="s">
        <v>1</v>
      </c>
      <c r="B252" s="130" t="s">
        <v>198</v>
      </c>
      <c r="C252" s="116" t="s">
        <v>69</v>
      </c>
      <c r="D252" s="108"/>
      <c r="E252" s="108"/>
      <c r="F252" s="108"/>
      <c r="G252" s="227"/>
      <c r="H252" s="108"/>
      <c r="I252" s="108"/>
      <c r="J252" s="227"/>
      <c r="K252" s="108"/>
      <c r="L252" s="227"/>
      <c r="M252" s="108"/>
      <c r="N252" s="230">
        <f t="shared" ref="N252:N255" si="14">J252-L252</f>
        <v>0</v>
      </c>
      <c r="O252" s="250"/>
      <c r="P252" s="275" t="s">
        <v>332</v>
      </c>
    </row>
    <row r="253" spans="1:16" s="90" customFormat="1" ht="12.75" customHeight="1" x14ac:dyDescent="0.2">
      <c r="A253" s="66"/>
      <c r="B253" s="130">
        <v>3695</v>
      </c>
      <c r="C253" s="116" t="s">
        <v>101</v>
      </c>
      <c r="D253" s="108"/>
      <c r="E253" s="108"/>
      <c r="F253" s="108"/>
      <c r="G253" s="228"/>
      <c r="H253" s="108"/>
      <c r="I253" s="108"/>
      <c r="J253" s="228" t="s">
        <v>362</v>
      </c>
      <c r="K253" s="108"/>
      <c r="L253" s="228"/>
      <c r="M253" s="108"/>
      <c r="N253" s="231" t="e">
        <f t="shared" si="14"/>
        <v>#VALUE!</v>
      </c>
      <c r="O253" s="250"/>
      <c r="P253" s="275" t="s">
        <v>344</v>
      </c>
    </row>
    <row r="254" spans="1:16" s="90" customFormat="1" ht="12.75" customHeight="1" x14ac:dyDescent="0.2">
      <c r="A254" s="66"/>
      <c r="B254" s="130" t="s">
        <v>199</v>
      </c>
      <c r="C254" s="116" t="str">
        <f>B256&amp;'Depreciation Shedule'!B15</f>
        <v>Depreciation As at end of June 2023</v>
      </c>
      <c r="D254" s="108"/>
      <c r="E254" s="108"/>
      <c r="F254" s="108"/>
      <c r="G254" s="251">
        <f>'Depreciation Shedule'!P24+'Depreciation Shedule'!P25</f>
        <v>7856</v>
      </c>
      <c r="H254" s="108"/>
      <c r="I254" s="108"/>
      <c r="J254" s="228">
        <v>21403</v>
      </c>
      <c r="K254" s="108"/>
      <c r="L254" s="228"/>
      <c r="M254" s="108"/>
      <c r="N254" s="231">
        <f t="shared" si="14"/>
        <v>21403</v>
      </c>
    </row>
    <row r="255" spans="1:16" s="102" customFormat="1" ht="12.75" x14ac:dyDescent="0.2">
      <c r="A255" s="66"/>
      <c r="B255" s="135"/>
      <c r="C255" s="136" t="s">
        <v>1</v>
      </c>
      <c r="D255" s="68"/>
      <c r="E255" s="121"/>
      <c r="F255" s="121"/>
      <c r="G255" s="229"/>
      <c r="H255" s="103"/>
      <c r="I255" s="103"/>
      <c r="J255" s="229">
        <v>0</v>
      </c>
      <c r="K255" s="103"/>
      <c r="L255" s="229"/>
      <c r="M255" s="103"/>
      <c r="N255" s="232">
        <f t="shared" si="14"/>
        <v>0</v>
      </c>
    </row>
    <row r="256" spans="1:16" s="69" customFormat="1" ht="12.75" customHeight="1" x14ac:dyDescent="0.2">
      <c r="A256" s="186"/>
      <c r="B256" s="185" t="s">
        <v>24</v>
      </c>
      <c r="C256" s="67"/>
      <c r="D256" s="68"/>
      <c r="E256" s="68"/>
      <c r="F256" s="68"/>
      <c r="G256" s="233">
        <f>SUM(G252:G255)</f>
        <v>7856</v>
      </c>
      <c r="H256" s="68"/>
      <c r="I256" s="68"/>
      <c r="J256" s="233">
        <f>SUM(J252:J255)</f>
        <v>21403</v>
      </c>
      <c r="K256" s="68"/>
      <c r="L256" s="233">
        <f>SUM(L252:L255)</f>
        <v>0</v>
      </c>
      <c r="M256" s="68"/>
      <c r="N256" s="233" t="e">
        <f>SUM(N252:N255)</f>
        <v>#VALUE!</v>
      </c>
    </row>
    <row r="257" spans="1:14" s="102" customFormat="1" ht="5.25" customHeight="1" x14ac:dyDescent="0.2">
      <c r="A257" s="84"/>
      <c r="B257" s="132"/>
      <c r="C257" s="67"/>
      <c r="D257" s="104"/>
      <c r="E257" s="104"/>
      <c r="F257" s="104"/>
      <c r="G257" s="104"/>
      <c r="H257" s="104"/>
      <c r="I257" s="104"/>
      <c r="J257" s="104"/>
      <c r="K257" s="105"/>
      <c r="L257" s="104"/>
      <c r="M257" s="105"/>
      <c r="N257" s="104"/>
    </row>
    <row r="258" spans="1:14" s="77" customFormat="1" ht="13.5" thickBot="1" x14ac:dyDescent="0.25">
      <c r="A258" s="66"/>
      <c r="B258" s="130"/>
      <c r="C258" s="76" t="s">
        <v>15</v>
      </c>
      <c r="D258" s="93"/>
      <c r="E258" s="93"/>
      <c r="F258" s="93"/>
      <c r="G258" s="109">
        <f>SUM(G240,G235,G218,G179,G256)</f>
        <v>160990</v>
      </c>
      <c r="H258" s="93"/>
      <c r="I258" s="93"/>
      <c r="J258" s="109">
        <f>SUM(J240,J235,J218,J179,J256)</f>
        <v>365399</v>
      </c>
      <c r="K258" s="93"/>
      <c r="L258" s="109">
        <f>SUM(L240,L235,L218,L179,L256)</f>
        <v>0</v>
      </c>
      <c r="M258" s="93"/>
      <c r="N258" s="109" t="e">
        <f>SUM(N240,N235,N218,N179,N256)</f>
        <v>#VALUE!</v>
      </c>
    </row>
    <row r="259" spans="1:14" s="102" customFormat="1" ht="5.25" customHeight="1" thickTop="1" x14ac:dyDescent="0.2">
      <c r="A259" s="84"/>
      <c r="B259" s="132"/>
      <c r="C259" s="67"/>
      <c r="D259" s="104"/>
      <c r="E259" s="104"/>
      <c r="F259" s="104"/>
      <c r="G259" s="104"/>
      <c r="H259" s="104"/>
      <c r="I259" s="104"/>
      <c r="J259" s="104"/>
      <c r="K259" s="105"/>
      <c r="L259" s="104"/>
      <c r="M259" s="105"/>
      <c r="N259" s="104"/>
    </row>
    <row r="260" spans="1:14" s="72" customFormat="1" ht="12.75" x14ac:dyDescent="0.2">
      <c r="A260" s="66">
        <v>11</v>
      </c>
      <c r="B260" s="130"/>
      <c r="C260" s="76" t="s">
        <v>7</v>
      </c>
      <c r="D260" s="71"/>
      <c r="E260" s="71"/>
      <c r="F260" s="71"/>
      <c r="G260" s="71"/>
      <c r="H260" s="71"/>
      <c r="I260" s="71"/>
      <c r="J260" s="71"/>
      <c r="K260" s="71"/>
      <c r="L260" s="71"/>
      <c r="M260" s="71"/>
      <c r="N260" s="71"/>
    </row>
    <row r="261" spans="1:14" s="72" customFormat="1" ht="12.75" x14ac:dyDescent="0.2">
      <c r="A261" s="66"/>
      <c r="B261" s="130" t="s">
        <v>200</v>
      </c>
      <c r="C261" s="72" t="s">
        <v>34</v>
      </c>
      <c r="D261" s="87"/>
      <c r="E261" s="87"/>
      <c r="F261" s="87"/>
      <c r="G261" s="227"/>
      <c r="H261" s="87"/>
      <c r="I261" s="87"/>
      <c r="J261" s="227" t="s">
        <v>362</v>
      </c>
      <c r="K261" s="87"/>
      <c r="L261" s="227"/>
      <c r="M261" s="87"/>
      <c r="N261" s="230" t="e">
        <f t="shared" ref="N261:N263" si="15">J261-L261</f>
        <v>#VALUE!</v>
      </c>
    </row>
    <row r="262" spans="1:14" s="72" customFormat="1" ht="12.75" x14ac:dyDescent="0.2">
      <c r="A262" s="66"/>
      <c r="B262" s="130" t="s">
        <v>201</v>
      </c>
      <c r="C262" s="72" t="s">
        <v>70</v>
      </c>
      <c r="D262" s="87"/>
      <c r="E262" s="87"/>
      <c r="F262" s="87"/>
      <c r="G262" s="228"/>
      <c r="H262" s="87"/>
      <c r="I262" s="87"/>
      <c r="J262" s="228" t="s">
        <v>362</v>
      </c>
      <c r="K262" s="87"/>
      <c r="L262" s="228"/>
      <c r="M262" s="87"/>
      <c r="N262" s="231" t="e">
        <f t="shared" si="15"/>
        <v>#VALUE!</v>
      </c>
    </row>
    <row r="263" spans="1:14" s="72" customFormat="1" ht="12.75" x14ac:dyDescent="0.2">
      <c r="A263" s="66"/>
      <c r="B263" s="135"/>
      <c r="C263" s="92" t="s">
        <v>1</v>
      </c>
      <c r="D263" s="87"/>
      <c r="E263" s="87"/>
      <c r="F263" s="87"/>
      <c r="G263" s="229"/>
      <c r="H263" s="87"/>
      <c r="I263" s="87"/>
      <c r="J263" s="229" t="s">
        <v>362</v>
      </c>
      <c r="K263" s="87"/>
      <c r="L263" s="229"/>
      <c r="M263" s="87"/>
      <c r="N263" s="232" t="e">
        <f t="shared" si="15"/>
        <v>#VALUE!</v>
      </c>
    </row>
    <row r="264" spans="1:14" s="72" customFormat="1" ht="12.75" x14ac:dyDescent="0.2">
      <c r="A264" s="66"/>
      <c r="B264" s="130"/>
      <c r="D264" s="93"/>
      <c r="E264" s="93"/>
      <c r="F264" s="93"/>
      <c r="G264" s="233">
        <f>SUM(G261:G263)</f>
        <v>0</v>
      </c>
      <c r="H264" s="93"/>
      <c r="I264" s="93"/>
      <c r="J264" s="233">
        <f>SUM(J261:J263)</f>
        <v>0</v>
      </c>
      <c r="K264" s="93"/>
      <c r="L264" s="233">
        <f>SUM(L261:L263)</f>
        <v>0</v>
      </c>
      <c r="M264" s="93"/>
      <c r="N264" s="233" t="e">
        <f>SUM(N261:N263)</f>
        <v>#VALUE!</v>
      </c>
    </row>
    <row r="265" spans="1:14" s="72" customFormat="1" ht="12.75" x14ac:dyDescent="0.2">
      <c r="A265" s="66"/>
      <c r="B265" s="130"/>
      <c r="D265" s="71"/>
      <c r="E265" s="71"/>
      <c r="F265" s="71"/>
      <c r="G265" s="71"/>
      <c r="H265" s="71"/>
      <c r="I265" s="71"/>
      <c r="J265" s="71"/>
      <c r="K265" s="71"/>
      <c r="L265" s="71"/>
      <c r="M265" s="71"/>
      <c r="N265" s="71"/>
    </row>
    <row r="266" spans="1:14" s="72" customFormat="1" ht="12.75" x14ac:dyDescent="0.2">
      <c r="A266" s="66">
        <v>12</v>
      </c>
      <c r="B266" s="130"/>
      <c r="C266" s="76" t="s">
        <v>8</v>
      </c>
      <c r="D266" s="71"/>
      <c r="E266" s="71"/>
      <c r="F266" s="71"/>
      <c r="G266" s="71"/>
      <c r="H266" s="71"/>
      <c r="I266" s="71"/>
      <c r="J266" s="71"/>
      <c r="K266" s="71"/>
      <c r="L266" s="71"/>
      <c r="M266" s="71"/>
      <c r="N266" s="71"/>
    </row>
    <row r="267" spans="1:14" s="72" customFormat="1" ht="12.75" x14ac:dyDescent="0.2">
      <c r="A267" s="66"/>
      <c r="B267" s="130" t="s">
        <v>202</v>
      </c>
      <c r="C267" s="72" t="s">
        <v>8</v>
      </c>
      <c r="D267" s="87"/>
      <c r="E267" s="87"/>
      <c r="F267" s="87"/>
      <c r="G267" s="227">
        <v>11523</v>
      </c>
      <c r="H267" s="87"/>
      <c r="I267" s="87"/>
      <c r="J267" s="227">
        <v>59000</v>
      </c>
      <c r="K267" s="87"/>
      <c r="L267" s="227"/>
      <c r="M267" s="87"/>
      <c r="N267" s="230">
        <f t="shared" ref="N267:N271" si="16">J267-L267</f>
        <v>59000</v>
      </c>
    </row>
    <row r="268" spans="1:14" s="72" customFormat="1" ht="12.75" x14ac:dyDescent="0.2">
      <c r="A268" s="66"/>
      <c r="B268" s="130" t="s">
        <v>203</v>
      </c>
      <c r="C268" s="72" t="s">
        <v>222</v>
      </c>
      <c r="D268" s="87"/>
      <c r="E268" s="87"/>
      <c r="F268" s="87"/>
      <c r="G268" s="228">
        <v>78709</v>
      </c>
      <c r="H268" s="87"/>
      <c r="I268" s="87"/>
      <c r="J268" s="228">
        <v>90657</v>
      </c>
      <c r="K268" s="87"/>
      <c r="L268" s="228"/>
      <c r="M268" s="87"/>
      <c r="N268" s="231">
        <f t="shared" si="16"/>
        <v>90657</v>
      </c>
    </row>
    <row r="269" spans="1:14" s="72" customFormat="1" ht="12.75" x14ac:dyDescent="0.2">
      <c r="A269" s="66"/>
      <c r="B269" s="130" t="s">
        <v>204</v>
      </c>
      <c r="C269" s="72" t="s">
        <v>88</v>
      </c>
      <c r="D269" s="87"/>
      <c r="E269" s="87"/>
      <c r="F269" s="87"/>
      <c r="G269" s="228"/>
      <c r="H269" s="87"/>
      <c r="I269" s="87"/>
      <c r="J269" s="228"/>
      <c r="K269" s="87"/>
      <c r="L269" s="228"/>
      <c r="M269" s="87"/>
      <c r="N269" s="231">
        <f t="shared" si="16"/>
        <v>0</v>
      </c>
    </row>
    <row r="270" spans="1:14" s="72" customFormat="1" ht="12.75" x14ac:dyDescent="0.2">
      <c r="A270" s="66"/>
      <c r="B270" s="130">
        <v>250</v>
      </c>
      <c r="C270" s="72" t="s">
        <v>142</v>
      </c>
      <c r="D270" s="87"/>
      <c r="E270" s="87"/>
      <c r="F270" s="87"/>
      <c r="G270" s="228">
        <v>311</v>
      </c>
      <c r="H270" s="87"/>
      <c r="I270" s="87"/>
      <c r="J270" s="228">
        <v>5224</v>
      </c>
      <c r="K270" s="87"/>
      <c r="L270" s="228"/>
      <c r="M270" s="87"/>
      <c r="N270" s="231">
        <f t="shared" si="16"/>
        <v>5224</v>
      </c>
    </row>
    <row r="271" spans="1:14" s="72" customFormat="1" ht="12.75" x14ac:dyDescent="0.2">
      <c r="A271" s="66"/>
      <c r="B271" s="135"/>
      <c r="C271" s="257" t="s">
        <v>377</v>
      </c>
      <c r="D271" s="87"/>
      <c r="E271" s="87"/>
      <c r="F271" s="87"/>
      <c r="G271" s="229">
        <v>-78709</v>
      </c>
      <c r="H271" s="87"/>
      <c r="I271" s="87"/>
      <c r="J271" s="229">
        <v>-90637</v>
      </c>
      <c r="K271" s="87"/>
      <c r="L271" s="229"/>
      <c r="M271" s="87"/>
      <c r="N271" s="232">
        <f t="shared" si="16"/>
        <v>-90637</v>
      </c>
    </row>
    <row r="272" spans="1:14" s="72" customFormat="1" ht="12.75" x14ac:dyDescent="0.2">
      <c r="A272" s="66"/>
      <c r="B272" s="130"/>
      <c r="D272" s="93"/>
      <c r="E272" s="93"/>
      <c r="F272" s="93"/>
      <c r="G272" s="233">
        <f>SUM(G267:G271)</f>
        <v>11834</v>
      </c>
      <c r="H272" s="93"/>
      <c r="I272" s="93"/>
      <c r="J272" s="233">
        <f>SUM(J267:J271)</f>
        <v>64244</v>
      </c>
      <c r="K272" s="93"/>
      <c r="L272" s="233">
        <f>SUM(L267:L271)</f>
        <v>0</v>
      </c>
      <c r="M272" s="93"/>
      <c r="N272" s="233">
        <f>SUM(N267:N271)</f>
        <v>64244</v>
      </c>
    </row>
    <row r="273" spans="1:14" s="102" customFormat="1" ht="5.25" customHeight="1" x14ac:dyDescent="0.2">
      <c r="A273" s="84"/>
      <c r="B273" s="132"/>
      <c r="C273" s="67"/>
      <c r="D273" s="104"/>
      <c r="E273" s="104"/>
      <c r="F273" s="104"/>
      <c r="G273" s="104"/>
      <c r="H273" s="104"/>
      <c r="I273" s="104"/>
      <c r="J273" s="104"/>
      <c r="K273" s="105"/>
      <c r="L273" s="104"/>
      <c r="M273" s="105"/>
      <c r="N273" s="104"/>
    </row>
    <row r="274" spans="1:14" s="72" customFormat="1" ht="12.75" x14ac:dyDescent="0.2">
      <c r="A274" s="66">
        <v>13</v>
      </c>
      <c r="B274" s="130"/>
      <c r="C274" s="76" t="s">
        <v>87</v>
      </c>
      <c r="D274" s="71"/>
      <c r="E274" s="71"/>
      <c r="F274" s="71"/>
      <c r="G274" s="71"/>
      <c r="H274" s="71"/>
      <c r="I274" s="71"/>
      <c r="J274" s="71"/>
      <c r="K274" s="71"/>
      <c r="L274" s="71"/>
      <c r="M274" s="71"/>
      <c r="N274" s="71"/>
    </row>
    <row r="275" spans="1:14" s="72" customFormat="1" ht="12.75" x14ac:dyDescent="0.2">
      <c r="A275" s="66"/>
      <c r="B275" s="130" t="s">
        <v>205</v>
      </c>
      <c r="C275" s="72" t="s">
        <v>206</v>
      </c>
      <c r="D275" s="87"/>
      <c r="E275" s="87"/>
      <c r="F275" s="87"/>
      <c r="G275" s="236">
        <f>200406-7001</f>
        <v>193405</v>
      </c>
      <c r="H275" s="87"/>
      <c r="I275" s="87"/>
      <c r="J275" s="236">
        <v>44177</v>
      </c>
      <c r="K275" s="87"/>
      <c r="L275" s="236"/>
      <c r="M275" s="87"/>
      <c r="N275" s="235">
        <f t="shared" ref="N275" si="17">J275-L275</f>
        <v>44177</v>
      </c>
    </row>
    <row r="276" spans="1:14" s="72" customFormat="1" ht="12.75" x14ac:dyDescent="0.2">
      <c r="A276" s="66"/>
      <c r="B276" s="130"/>
      <c r="D276" s="93"/>
      <c r="E276" s="93"/>
      <c r="F276" s="93"/>
      <c r="G276" s="233">
        <f>SUM(G275:G275)</f>
        <v>193405</v>
      </c>
      <c r="H276" s="93"/>
      <c r="I276" s="93"/>
      <c r="J276" s="233">
        <f>SUM(J275:J275)</f>
        <v>44177</v>
      </c>
      <c r="K276" s="93"/>
      <c r="L276" s="233">
        <f>SUM(L275:L275)</f>
        <v>0</v>
      </c>
      <c r="M276" s="93"/>
      <c r="N276" s="107">
        <f>SUM(N275:N275)</f>
        <v>44177</v>
      </c>
    </row>
    <row r="277" spans="1:14" s="102" customFormat="1" ht="5.25" customHeight="1" x14ac:dyDescent="0.2">
      <c r="A277" s="84"/>
      <c r="B277" s="132"/>
      <c r="C277" s="67"/>
      <c r="D277" s="104"/>
      <c r="E277" s="104"/>
      <c r="F277" s="104"/>
      <c r="G277" s="104"/>
      <c r="H277" s="104"/>
      <c r="I277" s="104"/>
      <c r="J277" s="104"/>
      <c r="K277" s="105"/>
      <c r="L277" s="104"/>
      <c r="M277" s="105"/>
      <c r="N277" s="104"/>
    </row>
    <row r="278" spans="1:14" s="72" customFormat="1" ht="12.75" x14ac:dyDescent="0.2">
      <c r="A278" s="66">
        <v>14</v>
      </c>
      <c r="B278" s="130"/>
      <c r="C278" s="76" t="s">
        <v>36</v>
      </c>
      <c r="D278" s="71"/>
      <c r="E278" s="71"/>
      <c r="F278" s="71"/>
      <c r="G278" s="71"/>
      <c r="H278" s="71"/>
      <c r="I278" s="71"/>
      <c r="J278" s="71"/>
      <c r="K278" s="71"/>
      <c r="L278" s="71"/>
      <c r="M278" s="71"/>
      <c r="N278" s="71"/>
    </row>
    <row r="279" spans="1:14" s="72" customFormat="1" ht="12.75" x14ac:dyDescent="0.2">
      <c r="A279" s="66"/>
      <c r="B279" s="130">
        <v>4000</v>
      </c>
      <c r="C279" s="72" t="s">
        <v>71</v>
      </c>
      <c r="D279" s="87"/>
      <c r="E279" s="87"/>
      <c r="F279" s="87"/>
      <c r="G279" s="227">
        <f>4566+479-943</f>
        <v>4102</v>
      </c>
      <c r="H279" s="87"/>
      <c r="I279" s="87"/>
      <c r="J279" s="227">
        <v>44000</v>
      </c>
      <c r="K279" s="87"/>
      <c r="L279" s="227"/>
      <c r="M279" s="87"/>
      <c r="N279" s="230">
        <f t="shared" ref="N279:N283" si="18">J279-L279</f>
        <v>44000</v>
      </c>
    </row>
    <row r="280" spans="1:14" s="72" customFormat="1" ht="12.75" x14ac:dyDescent="0.2">
      <c r="A280" s="66"/>
      <c r="B280" s="130">
        <v>4100</v>
      </c>
      <c r="C280" s="72" t="s">
        <v>72</v>
      </c>
      <c r="D280" s="87"/>
      <c r="E280" s="87"/>
      <c r="F280" s="87"/>
      <c r="G280" s="228">
        <v>5620</v>
      </c>
      <c r="H280" s="87"/>
      <c r="I280" s="87"/>
      <c r="J280" s="228">
        <v>4000</v>
      </c>
      <c r="K280" s="87"/>
      <c r="L280" s="228"/>
      <c r="M280" s="87"/>
      <c r="N280" s="231">
        <f t="shared" si="18"/>
        <v>4000</v>
      </c>
    </row>
    <row r="281" spans="1:14" s="72" customFormat="1" ht="12.75" x14ac:dyDescent="0.2">
      <c r="A281" s="66"/>
      <c r="B281" s="130">
        <v>4150</v>
      </c>
      <c r="C281" s="72" t="s">
        <v>207</v>
      </c>
      <c r="D281" s="87"/>
      <c r="E281" s="87"/>
      <c r="F281" s="87"/>
      <c r="G281" s="228">
        <v>43719</v>
      </c>
      <c r="H281" s="87"/>
      <c r="I281" s="87"/>
      <c r="J281" s="228"/>
      <c r="K281" s="87"/>
      <c r="L281" s="228"/>
      <c r="M281" s="87"/>
      <c r="N281" s="231">
        <f t="shared" si="18"/>
        <v>0</v>
      </c>
    </row>
    <row r="282" spans="1:14" s="72" customFormat="1" ht="12.75" x14ac:dyDescent="0.2">
      <c r="A282" s="66"/>
      <c r="B282" s="130"/>
      <c r="C282" s="182" t="s">
        <v>349</v>
      </c>
      <c r="D282" s="87"/>
      <c r="E282" s="87"/>
      <c r="F282" s="87"/>
      <c r="G282" s="228"/>
      <c r="H282" s="87"/>
      <c r="I282" s="87"/>
      <c r="J282" s="228"/>
      <c r="K282" s="87"/>
      <c r="L282" s="228"/>
      <c r="M282" s="87"/>
      <c r="N282" s="231">
        <f t="shared" si="18"/>
        <v>0</v>
      </c>
    </row>
    <row r="283" spans="1:14" s="72" customFormat="1" ht="12.75" x14ac:dyDescent="0.2">
      <c r="A283" s="66"/>
      <c r="B283" s="135"/>
      <c r="C283" s="257" t="s">
        <v>378</v>
      </c>
      <c r="D283" s="87"/>
      <c r="E283" s="87"/>
      <c r="F283" s="87"/>
      <c r="G283" s="228">
        <v>7406</v>
      </c>
      <c r="H283" s="87"/>
      <c r="I283" s="87"/>
      <c r="J283" s="228"/>
      <c r="K283" s="87"/>
      <c r="L283" s="228"/>
      <c r="M283" s="87"/>
      <c r="N283" s="231">
        <f t="shared" si="18"/>
        <v>0</v>
      </c>
    </row>
    <row r="284" spans="1:14" s="72" customFormat="1" ht="12.75" x14ac:dyDescent="0.2">
      <c r="A284" s="66"/>
      <c r="B284" s="130"/>
      <c r="D284" s="93"/>
      <c r="E284" s="93"/>
      <c r="F284" s="93"/>
      <c r="G284" s="233">
        <f>SUM(G279:G283)</f>
        <v>60847</v>
      </c>
      <c r="H284" s="93"/>
      <c r="I284" s="93"/>
      <c r="J284" s="233">
        <f>SUM(J279:J283)</f>
        <v>48000</v>
      </c>
      <c r="K284" s="93"/>
      <c r="L284" s="233">
        <f>SUM(L279:L283)</f>
        <v>0</v>
      </c>
      <c r="M284" s="93"/>
      <c r="N284" s="233">
        <f>SUM(N279:N283)</f>
        <v>48000</v>
      </c>
    </row>
    <row r="285" spans="1:14" s="102" customFormat="1" ht="5.25" customHeight="1" x14ac:dyDescent="0.2">
      <c r="A285" s="84"/>
      <c r="B285" s="132"/>
      <c r="C285" s="67"/>
      <c r="D285" s="104"/>
      <c r="E285" s="104"/>
      <c r="F285" s="104"/>
      <c r="G285" s="104"/>
      <c r="H285" s="104"/>
      <c r="I285" s="104"/>
      <c r="J285" s="104"/>
      <c r="K285" s="105"/>
      <c r="L285" s="104"/>
      <c r="M285" s="105"/>
      <c r="N285" s="104"/>
    </row>
    <row r="286" spans="1:14" s="72" customFormat="1" ht="12.75" x14ac:dyDescent="0.2">
      <c r="A286" s="66">
        <v>15</v>
      </c>
      <c r="B286" s="130"/>
      <c r="C286" s="80" t="s">
        <v>128</v>
      </c>
      <c r="D286" s="71"/>
      <c r="E286" s="71"/>
      <c r="F286" s="71"/>
      <c r="G286" s="71"/>
      <c r="H286" s="71"/>
      <c r="I286" s="71"/>
      <c r="J286" s="71"/>
      <c r="K286" s="71"/>
      <c r="L286" s="71"/>
      <c r="M286" s="71"/>
      <c r="N286" s="71"/>
    </row>
    <row r="287" spans="1:14" s="72" customFormat="1" ht="12.75" x14ac:dyDescent="0.2">
      <c r="A287" s="66"/>
      <c r="B287" s="130">
        <v>4200</v>
      </c>
      <c r="C287" s="72" t="s">
        <v>129</v>
      </c>
      <c r="D287" s="71"/>
      <c r="E287" s="71"/>
      <c r="F287" s="71"/>
      <c r="G287" s="227"/>
      <c r="H287" s="71"/>
      <c r="I287" s="71"/>
      <c r="J287" s="227"/>
      <c r="K287" s="71"/>
      <c r="L287" s="227"/>
      <c r="M287" s="71"/>
      <c r="N287" s="230">
        <f t="shared" ref="N287:N288" si="19">J287-L287</f>
        <v>0</v>
      </c>
    </row>
    <row r="288" spans="1:14" s="72" customFormat="1" ht="12.75" x14ac:dyDescent="0.2">
      <c r="A288" s="66"/>
      <c r="B288" s="135"/>
      <c r="C288" s="257" t="s">
        <v>374</v>
      </c>
      <c r="D288" s="71"/>
      <c r="E288" s="71"/>
      <c r="F288" s="71"/>
      <c r="G288" s="229"/>
      <c r="H288" s="71"/>
      <c r="I288" s="71"/>
      <c r="J288" s="229" t="s">
        <v>362</v>
      </c>
      <c r="K288" s="71"/>
      <c r="L288" s="229"/>
      <c r="M288" s="71"/>
      <c r="N288" s="232" t="e">
        <f t="shared" si="19"/>
        <v>#VALUE!</v>
      </c>
    </row>
    <row r="289" spans="1:23" s="72" customFormat="1" ht="12.75" x14ac:dyDescent="0.2">
      <c r="A289" s="66"/>
      <c r="B289" s="130"/>
      <c r="D289" s="71"/>
      <c r="E289" s="71"/>
      <c r="F289" s="71"/>
      <c r="G289" s="233">
        <f>SUM(G287:G288)</f>
        <v>0</v>
      </c>
      <c r="H289" s="71"/>
      <c r="I289" s="71"/>
      <c r="J289" s="233">
        <f>SUM(J287:J288)</f>
        <v>0</v>
      </c>
      <c r="K289" s="71"/>
      <c r="L289" s="233">
        <f>SUM(L287:L288)</f>
        <v>0</v>
      </c>
      <c r="M289" s="71"/>
      <c r="N289" s="233" t="e">
        <f>SUM(N287:N288)</f>
        <v>#VALUE!</v>
      </c>
    </row>
    <row r="290" spans="1:23" s="102" customFormat="1" ht="5.25" customHeight="1" x14ac:dyDescent="0.2">
      <c r="A290" s="84"/>
      <c r="B290" s="132"/>
      <c r="C290" s="67"/>
      <c r="D290" s="104"/>
      <c r="E290" s="104"/>
      <c r="F290" s="104"/>
      <c r="G290" s="104"/>
      <c r="H290" s="104"/>
      <c r="I290" s="104"/>
      <c r="J290" s="104"/>
      <c r="K290" s="105"/>
      <c r="L290" s="104"/>
      <c r="M290" s="105"/>
      <c r="N290" s="104"/>
    </row>
    <row r="291" spans="1:23" s="102" customFormat="1" ht="12.75" x14ac:dyDescent="0.2">
      <c r="A291" s="84"/>
      <c r="B291" s="132"/>
      <c r="C291" s="67"/>
      <c r="D291" s="104"/>
      <c r="E291" s="104"/>
      <c r="F291" s="104"/>
      <c r="G291" s="104"/>
      <c r="H291" s="104"/>
      <c r="I291" s="104"/>
      <c r="J291" s="104"/>
      <c r="K291" s="105"/>
      <c r="L291" s="104"/>
      <c r="M291" s="105"/>
      <c r="N291" s="104"/>
    </row>
    <row r="292" spans="1:23" s="72" customFormat="1" ht="14.25" customHeight="1" x14ac:dyDescent="0.2">
      <c r="A292" s="66">
        <v>16</v>
      </c>
      <c r="B292" s="130"/>
      <c r="C292" s="80" t="s">
        <v>263</v>
      </c>
      <c r="D292" s="66"/>
      <c r="E292" s="66"/>
      <c r="F292" s="66"/>
      <c r="G292" s="66"/>
      <c r="H292" s="66"/>
      <c r="I292" s="66"/>
      <c r="J292" s="66"/>
      <c r="K292" s="66"/>
      <c r="L292" s="66"/>
      <c r="M292" s="66"/>
      <c r="N292" s="66"/>
      <c r="O292" s="66"/>
    </row>
    <row r="293" spans="1:23" s="102" customFormat="1" ht="5.25" customHeight="1" x14ac:dyDescent="0.2">
      <c r="A293" s="84"/>
      <c r="B293" s="132"/>
      <c r="C293" s="67"/>
      <c r="D293" s="104"/>
      <c r="E293" s="104"/>
      <c r="F293" s="104"/>
      <c r="G293" s="104"/>
      <c r="H293" s="104"/>
      <c r="I293" s="104"/>
      <c r="J293" s="104"/>
      <c r="K293" s="105"/>
      <c r="L293" s="104"/>
      <c r="M293" s="105"/>
      <c r="N293" s="104"/>
    </row>
    <row r="294" spans="1:23" s="77" customFormat="1" ht="12.75" x14ac:dyDescent="0.2">
      <c r="B294" s="131"/>
      <c r="C294" s="78" t="s">
        <v>4</v>
      </c>
      <c r="D294" s="79"/>
      <c r="E294" s="79"/>
      <c r="F294" s="79"/>
      <c r="G294" s="128" t="s">
        <v>130</v>
      </c>
      <c r="H294" s="79"/>
      <c r="I294" s="79"/>
      <c r="J294" s="128" t="s">
        <v>130</v>
      </c>
      <c r="K294" s="79"/>
      <c r="L294" s="128" t="s">
        <v>130</v>
      </c>
      <c r="M294" s="79"/>
      <c r="N294" s="247"/>
      <c r="O294" s="247"/>
    </row>
    <row r="295" spans="1:23" s="77" customFormat="1" ht="12.75" x14ac:dyDescent="0.2">
      <c r="B295" s="131"/>
      <c r="C295" s="78"/>
      <c r="D295" s="79"/>
      <c r="E295" s="79"/>
      <c r="F295" s="79"/>
      <c r="G295" s="149"/>
      <c r="H295" s="79"/>
      <c r="I295" s="79"/>
      <c r="J295" s="149"/>
      <c r="K295" s="79"/>
      <c r="L295" s="149"/>
      <c r="M295" s="79"/>
      <c r="N295" s="149"/>
    </row>
    <row r="296" spans="1:23" s="72" customFormat="1" ht="12.75" x14ac:dyDescent="0.2">
      <c r="A296" s="66"/>
      <c r="B296" s="130"/>
      <c r="C296" s="80" t="s">
        <v>264</v>
      </c>
      <c r="D296" s="66"/>
      <c r="E296" s="66"/>
      <c r="F296" s="66"/>
      <c r="G296" s="150"/>
      <c r="H296" s="110"/>
      <c r="I296" s="110"/>
      <c r="J296" s="150"/>
      <c r="K296" s="66"/>
      <c r="L296" s="150"/>
      <c r="M296" s="66"/>
      <c r="N296" s="249"/>
      <c r="O296" s="249"/>
    </row>
    <row r="297" spans="1:23" s="113" customFormat="1" ht="14.25" customHeight="1" x14ac:dyDescent="0.2">
      <c r="A297" s="111"/>
      <c r="B297" s="134"/>
      <c r="C297" s="257" t="s">
        <v>379</v>
      </c>
      <c r="D297" s="112"/>
      <c r="E297" s="111"/>
      <c r="F297" s="111"/>
      <c r="G297" s="227"/>
      <c r="H297" s="126"/>
      <c r="I297" s="126"/>
      <c r="J297" s="227"/>
      <c r="K297" s="66"/>
      <c r="L297" s="227"/>
      <c r="M297" s="66"/>
      <c r="N297" s="247"/>
      <c r="O297" s="247"/>
    </row>
    <row r="298" spans="1:23" s="113" customFormat="1" ht="12.75" x14ac:dyDescent="0.2">
      <c r="A298" s="111"/>
      <c r="B298" s="134"/>
      <c r="C298" s="257" t="s">
        <v>365</v>
      </c>
      <c r="D298" s="112"/>
      <c r="E298" s="111"/>
      <c r="F298" s="111"/>
      <c r="G298" s="228">
        <v>1027</v>
      </c>
      <c r="H298" s="126"/>
      <c r="I298" s="126"/>
      <c r="J298" s="228"/>
      <c r="K298" s="66"/>
      <c r="L298" s="228"/>
      <c r="M298" s="66"/>
      <c r="N298" s="247"/>
      <c r="O298" s="247"/>
    </row>
    <row r="299" spans="1:23" s="113" customFormat="1" ht="12.75" x14ac:dyDescent="0.2">
      <c r="A299" s="111"/>
      <c r="B299" s="134"/>
      <c r="C299" s="257" t="s">
        <v>381</v>
      </c>
      <c r="D299" s="112"/>
      <c r="E299" s="111"/>
      <c r="F299" s="111"/>
      <c r="G299" s="228"/>
      <c r="H299" s="126"/>
      <c r="I299" s="126"/>
      <c r="J299" s="228"/>
      <c r="K299" s="66"/>
      <c r="L299" s="228"/>
      <c r="M299" s="66"/>
      <c r="N299" s="247"/>
      <c r="O299" s="247"/>
    </row>
    <row r="300" spans="1:23" s="113" customFormat="1" ht="12.75" x14ac:dyDescent="0.2">
      <c r="A300" s="111"/>
      <c r="B300" s="134"/>
      <c r="C300" s="257" t="s">
        <v>380</v>
      </c>
      <c r="D300" s="112"/>
      <c r="E300" s="111"/>
      <c r="F300" s="111"/>
      <c r="G300" s="228"/>
      <c r="H300" s="126"/>
      <c r="I300" s="126"/>
      <c r="J300" s="228"/>
      <c r="K300" s="66"/>
      <c r="L300" s="228"/>
      <c r="M300" s="66"/>
      <c r="N300" s="247"/>
      <c r="O300" s="247"/>
    </row>
    <row r="301" spans="1:23" s="113" customFormat="1" ht="12.75" x14ac:dyDescent="0.2">
      <c r="A301" s="111"/>
      <c r="B301" s="134"/>
      <c r="C301" s="257" t="s">
        <v>382</v>
      </c>
      <c r="D301" s="112"/>
      <c r="E301" s="111"/>
      <c r="F301" s="111"/>
      <c r="G301" s="228">
        <f>3118-267</f>
        <v>2851</v>
      </c>
      <c r="H301" s="126"/>
      <c r="I301" s="126"/>
      <c r="J301" s="228"/>
      <c r="K301" s="66"/>
      <c r="L301" s="228"/>
      <c r="M301" s="66"/>
      <c r="N301" s="247"/>
      <c r="O301" s="247"/>
    </row>
    <row r="302" spans="1:23" s="113" customFormat="1" ht="12.75" x14ac:dyDescent="0.2">
      <c r="A302" s="111"/>
      <c r="B302" s="134"/>
      <c r="C302" s="92"/>
      <c r="D302" s="112"/>
      <c r="E302" s="111"/>
      <c r="F302" s="111"/>
      <c r="G302" s="229"/>
      <c r="H302" s="126"/>
      <c r="I302" s="126"/>
      <c r="J302" s="229"/>
      <c r="K302" s="66"/>
      <c r="L302" s="229"/>
      <c r="M302" s="66"/>
      <c r="N302" s="247"/>
      <c r="O302" s="247"/>
    </row>
    <row r="303" spans="1:23" s="102" customFormat="1" ht="12.75" x14ac:dyDescent="0.2">
      <c r="A303" s="66"/>
      <c r="B303" s="130"/>
      <c r="C303" s="72"/>
      <c r="D303" s="66"/>
      <c r="E303" s="66"/>
      <c r="F303" s="66"/>
      <c r="G303" s="233">
        <f>SUM(G297:G302)</f>
        <v>3878</v>
      </c>
      <c r="H303" s="126"/>
      <c r="I303" s="126"/>
      <c r="J303" s="114">
        <f>SUM(J297:J302)</f>
        <v>0</v>
      </c>
      <c r="K303" s="66"/>
      <c r="L303" s="114">
        <f>SUM(L297:L302)</f>
        <v>0</v>
      </c>
      <c r="M303" s="66"/>
      <c r="N303" s="248"/>
      <c r="O303" s="248"/>
      <c r="S303" s="115"/>
      <c r="T303" s="115"/>
      <c r="U303" s="115"/>
      <c r="V303" s="116"/>
      <c r="W303" s="117"/>
    </row>
    <row r="304" spans="1:23" s="72" customFormat="1" ht="12.75" x14ac:dyDescent="0.2">
      <c r="A304" s="66"/>
      <c r="B304" s="130"/>
      <c r="D304" s="66"/>
      <c r="E304" s="66"/>
      <c r="F304" s="66"/>
      <c r="G304" s="66"/>
      <c r="H304" s="66"/>
      <c r="I304" s="66"/>
      <c r="J304" s="66"/>
      <c r="K304" s="66"/>
      <c r="L304" s="66"/>
      <c r="M304" s="66"/>
      <c r="N304" s="66"/>
      <c r="O304" s="66"/>
    </row>
    <row r="305" spans="1:15" s="72" customFormat="1" ht="12.75" x14ac:dyDescent="0.2">
      <c r="A305" s="66"/>
      <c r="B305" s="130"/>
      <c r="C305" s="80" t="s">
        <v>265</v>
      </c>
      <c r="D305" s="66"/>
      <c r="E305" s="66"/>
      <c r="F305" s="66"/>
      <c r="G305" s="66"/>
      <c r="H305" s="66"/>
      <c r="I305" s="66"/>
      <c r="J305" s="66"/>
      <c r="K305" s="66"/>
      <c r="L305" s="66"/>
      <c r="M305" s="66"/>
      <c r="N305" s="66"/>
      <c r="O305" s="66"/>
    </row>
    <row r="306" spans="1:15" s="72" customFormat="1" ht="12.75" x14ac:dyDescent="0.2">
      <c r="A306" s="66"/>
      <c r="B306" s="130"/>
      <c r="D306" s="66"/>
      <c r="E306" s="66"/>
      <c r="F306" s="66"/>
      <c r="G306" s="66"/>
      <c r="H306" s="66"/>
      <c r="I306" s="66"/>
      <c r="J306" s="66"/>
      <c r="K306" s="66"/>
      <c r="L306" s="66"/>
      <c r="M306" s="66"/>
      <c r="N306" s="66"/>
      <c r="O306" s="84"/>
    </row>
    <row r="307" spans="1:15" s="113" customFormat="1" ht="12.75" x14ac:dyDescent="0.2">
      <c r="A307" s="111"/>
      <c r="B307" s="134"/>
      <c r="C307" s="92"/>
      <c r="D307" s="112"/>
      <c r="E307" s="111"/>
      <c r="F307" s="111"/>
      <c r="G307" s="227"/>
      <c r="H307" s="126"/>
      <c r="I307" s="126"/>
      <c r="J307" s="227"/>
      <c r="K307" s="66"/>
      <c r="L307" s="227"/>
      <c r="M307" s="66"/>
      <c r="N307" s="247"/>
      <c r="O307" s="247"/>
    </row>
    <row r="308" spans="1:15" s="113" customFormat="1" ht="12.75" x14ac:dyDescent="0.2">
      <c r="A308" s="111"/>
      <c r="B308" s="134"/>
      <c r="C308" s="92"/>
      <c r="D308" s="112"/>
      <c r="E308" s="111"/>
      <c r="F308" s="111"/>
      <c r="G308" s="228"/>
      <c r="H308" s="126"/>
      <c r="I308" s="126"/>
      <c r="J308" s="228"/>
      <c r="K308" s="66"/>
      <c r="L308" s="228"/>
      <c r="M308" s="66"/>
      <c r="N308" s="247"/>
      <c r="O308" s="247"/>
    </row>
    <row r="309" spans="1:15" s="113" customFormat="1" ht="12.75" x14ac:dyDescent="0.2">
      <c r="A309" s="111"/>
      <c r="B309" s="134"/>
      <c r="C309" s="92"/>
      <c r="D309" s="112"/>
      <c r="E309" s="111"/>
      <c r="F309" s="111"/>
      <c r="G309" s="228"/>
      <c r="H309" s="126"/>
      <c r="I309" s="126"/>
      <c r="J309" s="228"/>
      <c r="K309" s="66"/>
      <c r="L309" s="228"/>
      <c r="M309" s="66"/>
      <c r="N309" s="247"/>
      <c r="O309" s="247"/>
    </row>
    <row r="310" spans="1:15" s="113" customFormat="1" ht="12.75" x14ac:dyDescent="0.2">
      <c r="A310" s="111"/>
      <c r="B310" s="134"/>
      <c r="C310" s="92"/>
      <c r="D310" s="112"/>
      <c r="E310" s="111"/>
      <c r="F310" s="111"/>
      <c r="G310" s="228"/>
      <c r="H310" s="126"/>
      <c r="I310" s="126"/>
      <c r="J310" s="228"/>
      <c r="K310" s="66"/>
      <c r="L310" s="228"/>
      <c r="M310" s="66"/>
      <c r="N310" s="247"/>
      <c r="O310" s="247"/>
    </row>
    <row r="311" spans="1:15" s="113" customFormat="1" ht="12.75" x14ac:dyDescent="0.2">
      <c r="A311" s="111"/>
      <c r="B311" s="134"/>
      <c r="C311" s="92"/>
      <c r="D311" s="112"/>
      <c r="E311" s="111"/>
      <c r="F311" s="111"/>
      <c r="G311" s="228"/>
      <c r="H311" s="126"/>
      <c r="I311" s="126"/>
      <c r="J311" s="228"/>
      <c r="K311" s="66"/>
      <c r="L311" s="228"/>
      <c r="M311" s="66"/>
      <c r="N311" s="247"/>
      <c r="O311" s="247"/>
    </row>
    <row r="312" spans="1:15" s="113" customFormat="1" ht="12.75" x14ac:dyDescent="0.2">
      <c r="A312" s="111"/>
      <c r="B312" s="134"/>
      <c r="C312" s="92"/>
      <c r="D312" s="112"/>
      <c r="E312" s="111"/>
      <c r="F312" s="111"/>
      <c r="G312" s="228"/>
      <c r="H312" s="126"/>
      <c r="I312" s="126"/>
      <c r="J312" s="228"/>
      <c r="K312" s="66"/>
      <c r="L312" s="228"/>
      <c r="M312" s="66"/>
      <c r="N312" s="247"/>
      <c r="O312" s="247"/>
    </row>
    <row r="313" spans="1:15" s="113" customFormat="1" ht="12.75" x14ac:dyDescent="0.2">
      <c r="A313" s="111"/>
      <c r="B313" s="134"/>
      <c r="C313" s="92"/>
      <c r="D313" s="112"/>
      <c r="E313" s="111"/>
      <c r="F313" s="111"/>
      <c r="G313" s="229"/>
      <c r="H313" s="126"/>
      <c r="I313" s="126"/>
      <c r="J313" s="229"/>
      <c r="K313" s="66"/>
      <c r="L313" s="229"/>
      <c r="M313" s="66"/>
      <c r="N313" s="247"/>
      <c r="O313" s="247"/>
    </row>
    <row r="314" spans="1:15" s="102" customFormat="1" ht="12.75" x14ac:dyDescent="0.2">
      <c r="A314" s="66"/>
      <c r="B314" s="130"/>
      <c r="C314" s="76"/>
      <c r="D314" s="66"/>
      <c r="E314" s="66"/>
      <c r="F314" s="66"/>
      <c r="G314" s="233">
        <f>SUM(G307:G313)</f>
        <v>0</v>
      </c>
      <c r="H314" s="126"/>
      <c r="I314" s="126"/>
      <c r="J314" s="233">
        <f>SUM(J307:J313)</f>
        <v>0</v>
      </c>
      <c r="K314" s="66"/>
      <c r="L314" s="233">
        <f>SUM(L307:L313)</f>
        <v>0</v>
      </c>
      <c r="M314" s="66"/>
      <c r="N314" s="248"/>
      <c r="O314" s="248"/>
    </row>
    <row r="315" spans="1:15" s="72" customFormat="1" ht="12.75" x14ac:dyDescent="0.2">
      <c r="A315" s="66"/>
      <c r="B315" s="130"/>
      <c r="D315" s="66"/>
      <c r="E315" s="66"/>
      <c r="F315" s="66"/>
      <c r="G315" s="66"/>
      <c r="H315" s="66"/>
      <c r="I315" s="66"/>
      <c r="J315" s="66"/>
      <c r="K315" s="66"/>
      <c r="L315" s="66"/>
      <c r="M315" s="66"/>
      <c r="N315" s="66"/>
      <c r="O315" s="66"/>
    </row>
    <row r="316" spans="1:15" s="72" customFormat="1" ht="12.75" x14ac:dyDescent="0.2">
      <c r="A316" s="112"/>
      <c r="B316" s="135"/>
      <c r="C316" s="127" t="s">
        <v>35</v>
      </c>
      <c r="D316" s="112"/>
      <c r="E316" s="111"/>
      <c r="F316" s="111"/>
      <c r="G316" s="227"/>
      <c r="H316" s="112"/>
      <c r="I316" s="66"/>
      <c r="J316" s="227"/>
      <c r="K316" s="231"/>
      <c r="L316" s="227"/>
      <c r="M316" s="66"/>
    </row>
    <row r="317" spans="1:15" s="72" customFormat="1" ht="12.75" x14ac:dyDescent="0.2">
      <c r="A317" s="111"/>
      <c r="B317" s="134"/>
      <c r="C317" s="92"/>
      <c r="D317" s="112"/>
      <c r="E317" s="111"/>
      <c r="F317" s="111"/>
      <c r="G317" s="228"/>
      <c r="H317" s="112"/>
      <c r="I317" s="66"/>
      <c r="J317" s="228"/>
      <c r="K317" s="231"/>
      <c r="L317" s="228"/>
      <c r="M317" s="66"/>
    </row>
    <row r="318" spans="1:15" s="41" customFormat="1" ht="12.75" x14ac:dyDescent="0.2">
      <c r="A318" s="63"/>
      <c r="B318" s="134"/>
      <c r="C318" s="64"/>
      <c r="D318" s="65"/>
      <c r="E318" s="63"/>
      <c r="F318" s="63"/>
      <c r="G318" s="228"/>
      <c r="H318" s="65"/>
      <c r="I318" s="42"/>
      <c r="J318" s="228"/>
      <c r="K318" s="231"/>
      <c r="L318" s="228"/>
      <c r="M318" s="42"/>
    </row>
    <row r="319" spans="1:15" s="41" customFormat="1" ht="12.75" x14ac:dyDescent="0.2">
      <c r="A319" s="63"/>
      <c r="B319" s="134"/>
      <c r="C319" s="64"/>
      <c r="D319" s="65"/>
      <c r="E319" s="63"/>
      <c r="F319" s="63"/>
      <c r="G319" s="228"/>
      <c r="H319" s="65"/>
      <c r="I319" s="42"/>
      <c r="J319" s="228"/>
      <c r="K319" s="231"/>
      <c r="L319" s="228"/>
      <c r="M319" s="42"/>
    </row>
    <row r="320" spans="1:15" s="41" customFormat="1" ht="12.75" x14ac:dyDescent="0.2">
      <c r="A320" s="63"/>
      <c r="B320" s="134"/>
      <c r="C320" s="64"/>
      <c r="D320" s="65"/>
      <c r="E320" s="63"/>
      <c r="F320" s="63"/>
      <c r="G320" s="228"/>
      <c r="H320" s="65"/>
      <c r="I320" s="42"/>
      <c r="J320" s="228"/>
      <c r="K320" s="231"/>
      <c r="L320" s="228"/>
      <c r="M320" s="42"/>
    </row>
    <row r="321" spans="1:15" s="41" customFormat="1" ht="12.75" x14ac:dyDescent="0.2">
      <c r="A321" s="63"/>
      <c r="B321" s="134"/>
      <c r="C321" s="64"/>
      <c r="D321" s="65"/>
      <c r="E321" s="63"/>
      <c r="F321" s="63"/>
      <c r="G321" s="228"/>
      <c r="H321" s="65"/>
      <c r="I321" s="42"/>
      <c r="J321" s="228"/>
      <c r="K321" s="231"/>
      <c r="L321" s="228"/>
      <c r="M321" s="42"/>
    </row>
    <row r="322" spans="1:15" s="41" customFormat="1" ht="12.75" x14ac:dyDescent="0.2">
      <c r="A322" s="63"/>
      <c r="B322" s="134"/>
      <c r="C322" s="64"/>
      <c r="D322" s="65"/>
      <c r="E322" s="63"/>
      <c r="F322" s="63"/>
      <c r="G322" s="228"/>
      <c r="H322" s="65"/>
      <c r="I322" s="42"/>
      <c r="J322" s="228"/>
      <c r="K322" s="231"/>
      <c r="L322" s="228"/>
      <c r="M322" s="42"/>
    </row>
    <row r="323" spans="1:15" s="41" customFormat="1" ht="12.75" x14ac:dyDescent="0.2">
      <c r="A323" s="63"/>
      <c r="B323" s="134"/>
      <c r="C323" s="64"/>
      <c r="D323" s="65"/>
      <c r="E323" s="63"/>
      <c r="F323" s="63"/>
      <c r="G323" s="228"/>
      <c r="H323" s="65"/>
      <c r="I323" s="42"/>
      <c r="J323" s="228"/>
      <c r="K323" s="231"/>
      <c r="L323" s="228"/>
      <c r="M323" s="42"/>
    </row>
    <row r="324" spans="1:15" s="41" customFormat="1" ht="12.75" x14ac:dyDescent="0.2">
      <c r="A324" s="63"/>
      <c r="B324" s="134"/>
      <c r="C324" s="64"/>
      <c r="D324" s="65"/>
      <c r="E324" s="63"/>
      <c r="F324" s="63"/>
      <c r="G324" s="228"/>
      <c r="H324" s="65"/>
      <c r="I324" s="42"/>
      <c r="J324" s="228"/>
      <c r="K324" s="231"/>
      <c r="L324" s="228"/>
      <c r="M324" s="42"/>
    </row>
    <row r="325" spans="1:15" s="41" customFormat="1" ht="12.75" x14ac:dyDescent="0.2">
      <c r="A325" s="63"/>
      <c r="B325" s="134"/>
      <c r="C325" s="64"/>
      <c r="D325" s="65"/>
      <c r="E325" s="63"/>
      <c r="F325" s="63"/>
      <c r="G325" s="228"/>
      <c r="H325" s="65"/>
      <c r="I325" s="42"/>
      <c r="J325" s="228"/>
      <c r="K325" s="231"/>
      <c r="L325" s="228"/>
      <c r="M325" s="42"/>
    </row>
    <row r="326" spans="1:15" s="41" customFormat="1" ht="12.75" x14ac:dyDescent="0.2">
      <c r="A326" s="63"/>
      <c r="B326" s="134"/>
      <c r="C326" s="64"/>
      <c r="D326" s="65"/>
      <c r="E326" s="63"/>
      <c r="F326" s="63"/>
      <c r="G326" s="228"/>
      <c r="H326" s="65"/>
      <c r="I326" s="42"/>
      <c r="J326" s="228"/>
      <c r="K326" s="231"/>
      <c r="L326" s="228"/>
      <c r="M326" s="42"/>
    </row>
    <row r="327" spans="1:15" s="41" customFormat="1" ht="12.75" x14ac:dyDescent="0.2">
      <c r="A327" s="63"/>
      <c r="B327" s="134"/>
      <c r="C327" s="64"/>
      <c r="D327" s="65"/>
      <c r="E327" s="63"/>
      <c r="F327" s="63"/>
      <c r="G327" s="228"/>
      <c r="H327" s="65"/>
      <c r="I327" s="42"/>
      <c r="J327" s="228"/>
      <c r="K327" s="231"/>
      <c r="L327" s="228"/>
      <c r="M327" s="42"/>
    </row>
    <row r="328" spans="1:15" s="41" customFormat="1" ht="12.75" x14ac:dyDescent="0.2">
      <c r="A328" s="63"/>
      <c r="B328" s="134"/>
      <c r="C328" s="64"/>
      <c r="D328" s="65"/>
      <c r="E328" s="63"/>
      <c r="F328" s="63"/>
      <c r="G328" s="228"/>
      <c r="H328" s="65"/>
      <c r="I328" s="42"/>
      <c r="J328" s="228"/>
      <c r="K328" s="231"/>
      <c r="L328" s="228"/>
      <c r="M328" s="42"/>
    </row>
    <row r="329" spans="1:15" s="41" customFormat="1" ht="12.75" x14ac:dyDescent="0.2">
      <c r="A329" s="63"/>
      <c r="B329" s="134"/>
      <c r="C329" s="64"/>
      <c r="D329" s="65"/>
      <c r="E329" s="63"/>
      <c r="F329" s="63"/>
      <c r="G329" s="228"/>
      <c r="H329" s="65"/>
      <c r="I329" s="42"/>
      <c r="J329" s="228"/>
      <c r="K329" s="231"/>
      <c r="L329" s="228"/>
      <c r="M329" s="42"/>
    </row>
    <row r="330" spans="1:15" s="41" customFormat="1" ht="12.75" x14ac:dyDescent="0.2">
      <c r="A330" s="63"/>
      <c r="B330" s="134"/>
      <c r="C330" s="64"/>
      <c r="D330" s="65"/>
      <c r="E330" s="63"/>
      <c r="F330" s="63"/>
      <c r="G330" s="229"/>
      <c r="H330" s="65"/>
      <c r="I330" s="42"/>
      <c r="J330" s="229"/>
      <c r="K330" s="231"/>
      <c r="L330" s="229"/>
      <c r="M330" s="42"/>
    </row>
    <row r="331" spans="1:15" s="41" customFormat="1" ht="12.75" x14ac:dyDescent="0.2">
      <c r="A331" s="42"/>
      <c r="B331" s="130"/>
      <c r="D331" s="42"/>
      <c r="E331" s="42"/>
      <c r="F331" s="42"/>
      <c r="G331" s="233">
        <f>SUM(G316:G330)</f>
        <v>0</v>
      </c>
      <c r="H331" s="42"/>
      <c r="I331" s="42"/>
      <c r="J331" s="233">
        <f>SUM(J316:J330)</f>
        <v>0</v>
      </c>
      <c r="K331" s="42"/>
      <c r="L331" s="233">
        <f>SUM(L316:L330)</f>
        <v>0</v>
      </c>
      <c r="M331" s="42"/>
      <c r="N331" s="42"/>
      <c r="O331" s="42"/>
    </row>
    <row r="332" spans="1:15" s="41" customFormat="1" ht="12" x14ac:dyDescent="0.2">
      <c r="A332" s="42"/>
      <c r="B332" s="130"/>
      <c r="D332" s="42"/>
      <c r="E332" s="42"/>
      <c r="F332" s="42"/>
      <c r="G332" s="42"/>
      <c r="H332" s="42"/>
      <c r="I332" s="42"/>
      <c r="J332" s="42"/>
      <c r="K332" s="42"/>
      <c r="L332" s="42"/>
      <c r="M332" s="42"/>
      <c r="N332" s="42"/>
      <c r="O332" s="42"/>
    </row>
    <row r="333" spans="1:15" s="41" customFormat="1" ht="12" x14ac:dyDescent="0.2">
      <c r="A333" s="42"/>
      <c r="B333" s="130"/>
      <c r="D333" s="42"/>
      <c r="E333" s="42"/>
      <c r="F333" s="42"/>
      <c r="G333" s="42"/>
      <c r="H333" s="42"/>
      <c r="I333" s="42"/>
      <c r="J333" s="42"/>
      <c r="K333" s="42"/>
      <c r="L333" s="42"/>
      <c r="M333" s="42"/>
      <c r="N333" s="42"/>
      <c r="O333" s="42"/>
    </row>
  </sheetData>
  <sheetProtection algorithmName="SHA-512" hashValue="pbOESGe/yJNcK35SSS7uEbOQ5gBZZujy4Uwh00l+Jjpwxy/6A8p+OMa3Ge+925bUzjHKD4tiQkJ2DFWtIC6srQ==" saltValue="uDfrte4kDV06WtVkYk2oJA==" spinCount="100000" sheet="1" selectLockedCells="1"/>
  <mergeCells count="5">
    <mergeCell ref="D185:G185"/>
    <mergeCell ref="C4:L4"/>
    <mergeCell ref="C6:L6"/>
    <mergeCell ref="C33:L33"/>
    <mergeCell ref="Q15:U15"/>
  </mergeCells>
  <phoneticPr fontId="4" type="noConversion"/>
  <dataValidations disablePrompts="1" xWindow="223" yWindow="749" count="20">
    <dataValidation allowBlank="1" showInputMessage="1" showErrorMessage="1" prompt="Please insert any other Notes  which have not been disclosed elsewhere._x000a__x000a_If not applicable please delete._x000a_" sqref="C316" xr:uid="{00000000-0002-0000-0200-000000000000}"/>
    <dataValidation allowBlank="1" showInputMessage="1" showErrorMessage="1" prompt="Enter the forcasted changes from 31 December  till 31 March._x000a__x000a_Enter a positve figure if Council forcasts to increase  eg 20 if stationery at 31 March is expected to increase by Lm20._x000a__x000a_Enter a negative figure if Council forcasts to decrease eg (Lm20) _x000a_" sqref="F261" xr:uid="{00000000-0002-0000-0200-000001000000}"/>
    <dataValidation allowBlank="1" showInputMessage="1" showErrorMessage="1" prompt="Interest actually received." sqref="H109:I109" xr:uid="{00000000-0002-0000-0200-000002000000}"/>
    <dataValidation allowBlank="1" showInputMessage="1" showErrorMessage="1" prompt="Interest actually paid " sqref="H100:I100" xr:uid="{00000000-0002-0000-0200-000003000000}"/>
    <dataValidation allowBlank="1" showInputMessage="1" showErrorMessage="1" prompt="Interest (Expense) as shown in Income and Expenditure Account._x000a_" sqref="H90" xr:uid="{00000000-0002-0000-0200-000004000000}"/>
    <dataValidation allowBlank="1" showInputMessage="1" showErrorMessage="1" prompt="Interest (Income) as shown in the Income and Expenditure account." sqref="H89" xr:uid="{00000000-0002-0000-0200-000005000000}"/>
    <dataValidation allowBlank="1" showInputMessage="1" showErrorMessage="1" prompt="This figure is to be extracted from the Audited Financial Statements as at 31 March and is the cash and cash equivalent at end of financial year." sqref="H121:I121" xr:uid="{00000000-0002-0000-0200-000006000000}"/>
    <dataValidation allowBlank="1" showInputMessage="1" showErrorMessage="1" prompt="Enter a positive figure if you have decreased inventories._x000a_Enter a negative figure if you have  increased inverntories." sqref="H97:I98 M97:M98" xr:uid="{00000000-0002-0000-0200-000007000000}"/>
    <dataValidation allowBlank="1" showInputMessage="1" showErrorMessage="1" prompt="Enter a positive figure if you have a decrease in receivables._x000a_Enter a negative figure if you have an increase in receivables" sqref="H96:I96 M96" xr:uid="{00000000-0002-0000-0200-000008000000}"/>
    <dataValidation allowBlank="1" showInputMessage="1" showErrorMessage="1" prompt="Enter a positive figure if you have an increase in payables_x000a_Enter a negative figure if you have a decrease in payables" sqref="H94:I95 M94:M95" xr:uid="{00000000-0002-0000-0200-000009000000}"/>
    <dataValidation allowBlank="1" showInputMessage="1" showErrorMessage="1" prompt="Enter a negative figure if you made a profit on disposal._x000a_Enter a positive figure if you made a loss on disposal." sqref="H91" xr:uid="{00000000-0002-0000-0200-00000A000000}"/>
    <dataValidation allowBlank="1" showInputMessage="1" showErrorMessage="1" prompt="Enter a negative figure if you have decreased the  allowance_x000a_Enter a positve figure if you increased the allowance " sqref="H88" xr:uid="{00000000-0002-0000-0200-00000B000000}"/>
    <dataValidation allowBlank="1" showInputMessage="1" showErrorMessage="1" prompt="Enter amount actually paid. Please enter a negative figure._x000a_" sqref="M106" xr:uid="{00000000-0002-0000-0200-00000C000000}"/>
    <dataValidation allowBlank="1" showInputMessage="1" showErrorMessage="1" prompt="Interest actually paid. Please enter a negative figure_x000a_" sqref="M100" xr:uid="{00000000-0002-0000-0200-00000D000000}"/>
    <dataValidation allowBlank="1" showInputMessage="1" showErrorMessage="1" prompt="Enter any ammout actually recived from sale._x000a_" sqref="M107:M108" xr:uid="{00000000-0002-0000-0200-00000E000000}"/>
    <dataValidation allowBlank="1" showInputMessage="1" showErrorMessage="1" prompt="Interest actually received. Please enter a positive figure._x000a_" sqref="M109" xr:uid="{00000000-0002-0000-0200-00000F000000}"/>
    <dataValidation allowBlank="1" showInputMessage="1" showErrorMessage="1" prompt="This figure should equal the Financial Statements which are being prepared." sqref="E58" xr:uid="{00000000-0002-0000-0200-000010000000}"/>
    <dataValidation allowBlank="1" showInputMessage="1" showErrorMessage="1" prompt="This figure should equal the portion of the long term borrowing to be repayed the following year as will be reported in the Financial statements._x000a_" sqref="E52" xr:uid="{00000000-0002-0000-0200-000011000000}"/>
    <dataValidation allowBlank="1" showInputMessage="1" showErrorMessage="1" prompt="Enter the TOTAL Government allocation to be received for the financial year 1st April till 31st March." sqref="WLY72:WLY73 JE72:JE73 TA72:TA73 ACW72:ACW73 AMS72:AMS73 AWO72:AWO73 BGK72:BGK73 BQG72:BQG73 CAC72:CAC73 CJY72:CJY73 CTU72:CTU73 DDQ72:DDQ73 DNM72:DNM73 DXI72:DXI73 EHE72:EHE73 ERA72:ERA73 FAW72:FAW73 FKS72:FKS73 FUO72:FUO73 GEK72:GEK73 GOG72:GOG73 GYC72:GYC73 HHY72:HHY73 HRU72:HRU73 IBQ72:IBQ73 ILM72:ILM73 IVI72:IVI73 JFE72:JFE73 JPA72:JPA73 JYW72:JYW73 KIS72:KIS73 KSO72:KSO73 LCK72:LCK73 LMG72:LMG73 LWC72:LWC73 MFY72:MFY73 MPU72:MPU73 MZQ72:MZQ73 NJM72:NJM73 NTI72:NTI73 ODE72:ODE73 ONA72:ONA73 OWW72:OWW73 PGS72:PGS73 PQO72:PQO73 QAK72:QAK73 QKG72:QKG73 QUC72:QUC73 RDY72:RDY73 RNU72:RNU73 RXQ72:RXQ73 SHM72:SHM73 SRI72:SRI73 TBE72:TBE73 TLA72:TLA73 TUW72:TUW73 UES72:UES73 UOO72:UOO73 UYK72:UYK73 VIG72:VIG73 VSC72:VSC73 WBY72:WBY73 WLU72:WLU73 WVQ72:WVQ73 WVU72:WVU73 JI72:JI73 TE72:TE73 ADA72:ADA73 AMW72:AMW73 AWS72:AWS73 BGO72:BGO73 BQK72:BQK73 CAG72:CAG73 CKC72:CKC73 CTY72:CTY73 DDU72:DDU73 DNQ72:DNQ73 DXM72:DXM73 EHI72:EHI73 ERE72:ERE73 FBA72:FBA73 FKW72:FKW73 FUS72:FUS73 GEO72:GEO73 GOK72:GOK73 GYG72:GYG73 HIC72:HIC73 HRY72:HRY73 IBU72:IBU73 ILQ72:ILQ73 IVM72:IVM73 JFI72:JFI73 JPE72:JPE73 JZA72:JZA73 KIW72:KIW73 KSS72:KSS73 LCO72:LCO73 LMK72:LMK73 LWG72:LWG73 MGC72:MGC73 MPY72:MPY73 MZU72:MZU73 NJQ72:NJQ73 NTM72:NTM73 ODI72:ODI73 ONE72:ONE73 OXA72:OXA73 PGW72:PGW73 PQS72:PQS73 QAO72:QAO73 QKK72:QKK73 QUG72:QUG73 REC72:REC73 RNY72:RNY73 RXU72:RXU73 SHQ72:SHQ73 SRM72:SRM73 TBI72:TBI73 TLE72:TLE73 TVA72:TVA73 UEW72:UEW73 UOS72:UOS73 UYO72:UYO73 VIK72:VIK73 VSG72:VSG73 WCC72:WCC73" xr:uid="{00000000-0002-0000-0200-000012000000}"/>
    <dataValidation allowBlank="1" showInputMessage="1" showErrorMessage="1" prompt="insert loans or financing approved by Minister_x000a_" sqref="WVM71 WLQ71 WBU71 VRY71 VIC71 UYG71 UOK71 UEO71 TUS71 TKW71 TBA71 SRE71 SHI71 RXM71 RNQ71 RDU71 QTY71 QKC71 QAG71 PQK71 PGO71 OWS71 OMW71 ODA71 NTE71 NJI71 MZM71 MPQ71 MFU71 LVY71 LMC71 LCG71 KSK71 KIO71 JYS71 JOW71 JFA71 IVE71 ILI71 IBM71 HRQ71 HHU71 GXY71 GOC71 GEG71 FUK71 FKO71 FAS71 EQW71 EHA71 DXE71 DNI71 DDM71 CTQ71 CJU71 BZY71 BQC71 BGG71 AWK71 AMO71 ACS71 SW71 JA71" xr:uid="{00000000-0002-0000-0200-000013000000}"/>
  </dataValidations>
  <pageMargins left="0.23622047244094491" right="0.23622047244094491" top="0.74803149606299213" bottom="0.74803149606299213" header="0.31496062992125984" footer="0.31496062992125984"/>
  <pageSetup paperSize="9" scale="75" firstPageNumber="4" fitToHeight="0" orientation="portrait" useFirstPageNumber="1" r:id="rId1"/>
  <headerFooter alignWithMargins="0">
    <oddFooter>&amp;L&amp;F&amp;RPage &amp;P of 11</oddFooter>
  </headerFooter>
  <rowBreaks count="6" manualBreakCount="6">
    <brk id="31" max="16383" man="1"/>
    <brk id="74" max="16383" man="1"/>
    <brk id="123" max="16383" man="1"/>
    <brk id="165" max="16383" man="1"/>
    <brk id="241" max="16383" man="1"/>
    <brk id="289" max="16383" man="1"/>
  </rowBreaks>
  <legacyDrawing r:id="rId2"/>
  <picture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R30"/>
  <sheetViews>
    <sheetView showGridLines="0" topLeftCell="A8" zoomScale="90" zoomScaleNormal="90" workbookViewId="0">
      <selection activeCell="H25" sqref="H25"/>
    </sheetView>
  </sheetViews>
  <sheetFormatPr defaultColWidth="9.140625" defaultRowHeight="12.75" x14ac:dyDescent="0.2"/>
  <cols>
    <col min="1" max="1" width="3" style="6" bestFit="1" customWidth="1"/>
    <col min="2" max="2" width="6.7109375" style="6" customWidth="1"/>
    <col min="3" max="3" width="10.7109375" style="6" customWidth="1"/>
    <col min="4" max="4" width="3.42578125" style="6" customWidth="1"/>
    <col min="5" max="5" width="7.140625" style="6" customWidth="1"/>
    <col min="6" max="6" width="2.28515625" style="6" customWidth="1"/>
    <col min="7" max="15" width="10" style="21" customWidth="1"/>
    <col min="16" max="16" width="17" style="21" customWidth="1"/>
    <col min="17" max="17" width="7.42578125" style="6" customWidth="1"/>
    <col min="18" max="18" width="62.140625" style="6" bestFit="1" customWidth="1"/>
    <col min="19" max="16384" width="9.140625" style="6"/>
  </cols>
  <sheetData>
    <row r="1" spans="1:18" s="182" customFormat="1" ht="15" x14ac:dyDescent="0.3">
      <c r="A1" s="208" t="str">
        <f>'Cover &amp; Table of Contents'!A7:C7 &amp; " " &amp; 'Cover &amp; Table of Contents'!A10:C10</f>
        <v>Safi Local Council</v>
      </c>
      <c r="B1" s="209"/>
      <c r="C1" s="209"/>
      <c r="D1" s="202"/>
      <c r="E1" s="202"/>
      <c r="F1" s="202"/>
      <c r="G1" s="202"/>
      <c r="H1" s="202"/>
      <c r="I1" s="202"/>
      <c r="J1" s="202"/>
      <c r="K1" s="202"/>
      <c r="L1" s="202"/>
      <c r="M1" s="202"/>
      <c r="N1" s="202"/>
      <c r="O1" s="202"/>
      <c r="P1" s="210" t="s">
        <v>106</v>
      </c>
    </row>
    <row r="2" spans="1:18" s="182" customFormat="1" ht="15" x14ac:dyDescent="0.3">
      <c r="A2" s="203"/>
      <c r="B2" s="211"/>
      <c r="C2" s="203"/>
      <c r="D2" s="212"/>
      <c r="E2" s="203"/>
      <c r="F2" s="203"/>
      <c r="G2" s="203"/>
      <c r="H2" s="203"/>
      <c r="I2" s="203"/>
      <c r="J2" s="203"/>
      <c r="K2" s="203"/>
      <c r="L2" s="203"/>
      <c r="M2" s="203"/>
      <c r="N2" s="203"/>
      <c r="O2" s="203"/>
      <c r="P2" s="212" t="str">
        <f>'Cover &amp; Table of Contents'!B44</f>
        <v>1st January till End of June 2023 (Quarter 2)</v>
      </c>
    </row>
    <row r="3" spans="1:18" s="9" customFormat="1" ht="14.25" x14ac:dyDescent="0.2">
      <c r="A3" s="7"/>
      <c r="B3" s="8"/>
      <c r="G3" s="10"/>
      <c r="H3" s="10"/>
      <c r="I3" s="11"/>
      <c r="J3" s="11"/>
      <c r="K3" s="11"/>
      <c r="L3" s="11"/>
      <c r="M3" s="11"/>
      <c r="N3" s="11"/>
      <c r="O3" s="11"/>
      <c r="P3" s="10"/>
    </row>
    <row r="4" spans="1:18" s="13" customFormat="1" ht="15" x14ac:dyDescent="0.25">
      <c r="A4" s="7">
        <v>17</v>
      </c>
      <c r="B4" s="12" t="s">
        <v>73</v>
      </c>
      <c r="G4" s="14"/>
      <c r="H4" s="14"/>
      <c r="I4" s="15"/>
      <c r="J4" s="15"/>
      <c r="K4" s="15"/>
      <c r="L4" s="15"/>
      <c r="M4" s="15"/>
      <c r="N4" s="15"/>
      <c r="O4" s="15"/>
      <c r="P4" s="14"/>
    </row>
    <row r="5" spans="1:18" s="13" customFormat="1" ht="15" x14ac:dyDescent="0.25">
      <c r="A5" s="7"/>
      <c r="B5" s="12"/>
      <c r="G5" s="14"/>
      <c r="H5" s="14"/>
      <c r="I5" s="15"/>
      <c r="J5" s="15"/>
      <c r="K5" s="15"/>
      <c r="L5" s="15"/>
      <c r="M5" s="15"/>
      <c r="N5" s="15"/>
      <c r="O5" s="15"/>
      <c r="P5" s="14"/>
    </row>
    <row r="6" spans="1:18" s="13" customFormat="1" ht="15" x14ac:dyDescent="0.25">
      <c r="A6" s="7"/>
      <c r="B6" s="12"/>
      <c r="G6" s="14"/>
      <c r="H6" s="14"/>
      <c r="I6" s="15"/>
      <c r="J6" s="15"/>
      <c r="K6" s="15"/>
      <c r="L6" s="15"/>
      <c r="M6" s="15"/>
      <c r="N6" s="15"/>
      <c r="O6" s="15"/>
      <c r="P6" s="14"/>
    </row>
    <row r="7" spans="1:18" s="13" customFormat="1" x14ac:dyDescent="0.2">
      <c r="A7" s="7"/>
      <c r="G7" s="14"/>
      <c r="H7" s="14"/>
      <c r="I7" s="15"/>
      <c r="J7" s="15"/>
      <c r="K7" s="15"/>
      <c r="L7" s="15"/>
      <c r="M7" s="15"/>
      <c r="N7" s="15"/>
      <c r="O7" s="15"/>
      <c r="P7" s="14"/>
    </row>
    <row r="8" spans="1:18" s="13" customFormat="1" ht="45" x14ac:dyDescent="0.2">
      <c r="A8" s="7"/>
      <c r="B8" s="16" t="s">
        <v>27</v>
      </c>
      <c r="D8" s="17"/>
      <c r="E8" s="17"/>
      <c r="F8" s="17"/>
      <c r="G8" s="242" t="s">
        <v>369</v>
      </c>
      <c r="H8" s="242" t="s">
        <v>363</v>
      </c>
      <c r="I8" s="242" t="s">
        <v>370</v>
      </c>
      <c r="J8" s="242" t="s">
        <v>364</v>
      </c>
      <c r="K8" s="242" t="s">
        <v>365</v>
      </c>
      <c r="L8" s="242" t="s">
        <v>366</v>
      </c>
      <c r="M8" s="242" t="s">
        <v>367</v>
      </c>
      <c r="N8" s="242" t="s">
        <v>368</v>
      </c>
      <c r="O8" s="242" t="s">
        <v>371</v>
      </c>
      <c r="P8" s="244" t="s">
        <v>15</v>
      </c>
      <c r="Q8" s="274"/>
      <c r="R8" s="275" t="s">
        <v>347</v>
      </c>
    </row>
    <row r="9" spans="1:18" s="13" customFormat="1" x14ac:dyDescent="0.2">
      <c r="A9" s="7"/>
      <c r="B9" s="18" t="s">
        <v>37</v>
      </c>
      <c r="G9" s="243">
        <v>0.01</v>
      </c>
      <c r="H9" s="243">
        <v>0.1</v>
      </c>
      <c r="I9" s="243" t="s">
        <v>372</v>
      </c>
      <c r="J9" s="243">
        <v>1</v>
      </c>
      <c r="K9" s="243">
        <v>0.1</v>
      </c>
      <c r="L9" s="243">
        <v>0.25</v>
      </c>
      <c r="M9" s="243">
        <v>0.2</v>
      </c>
      <c r="N9" s="243">
        <v>0.1</v>
      </c>
      <c r="O9" s="243">
        <v>0</v>
      </c>
      <c r="P9" s="245"/>
      <c r="Q9" s="274"/>
      <c r="R9" s="275" t="s">
        <v>348</v>
      </c>
    </row>
    <row r="10" spans="1:18" s="13" customFormat="1" x14ac:dyDescent="0.2">
      <c r="A10" s="7"/>
      <c r="B10" s="18"/>
      <c r="G10" s="14" t="s">
        <v>130</v>
      </c>
      <c r="H10" s="14" t="s">
        <v>130</v>
      </c>
      <c r="I10" s="14" t="s">
        <v>130</v>
      </c>
      <c r="J10" s="14" t="s">
        <v>130</v>
      </c>
      <c r="K10" s="14" t="s">
        <v>130</v>
      </c>
      <c r="L10" s="14" t="s">
        <v>130</v>
      </c>
      <c r="M10" s="14" t="s">
        <v>130</v>
      </c>
      <c r="N10" s="14" t="s">
        <v>130</v>
      </c>
      <c r="O10" s="14" t="s">
        <v>130</v>
      </c>
      <c r="P10" s="246" t="s">
        <v>130</v>
      </c>
    </row>
    <row r="11" spans="1:18" s="13" customFormat="1" x14ac:dyDescent="0.2">
      <c r="A11" s="7"/>
      <c r="B11" s="16" t="s">
        <v>28</v>
      </c>
      <c r="G11" s="14"/>
      <c r="H11" s="14"/>
      <c r="I11" s="15"/>
      <c r="J11" s="15"/>
      <c r="K11" s="15"/>
      <c r="L11" s="15"/>
      <c r="M11" s="15"/>
      <c r="N11" s="15"/>
      <c r="O11" s="15"/>
      <c r="P11" s="14"/>
    </row>
    <row r="12" spans="1:18" s="13" customFormat="1" x14ac:dyDescent="0.2">
      <c r="A12" s="7"/>
      <c r="B12" s="18" t="s">
        <v>213</v>
      </c>
      <c r="D12" s="322">
        <f>VLOOKUP('Cover &amp; Table of Contents'!B45,'Cover &amp; Table of Contents'!A46:L69,9,FALSE)</f>
        <v>2023</v>
      </c>
      <c r="E12" s="322"/>
      <c r="F12" s="19"/>
      <c r="G12" s="227">
        <v>267132</v>
      </c>
      <c r="H12" s="227">
        <v>351260</v>
      </c>
      <c r="I12" s="227">
        <v>54802</v>
      </c>
      <c r="J12" s="227">
        <v>18611</v>
      </c>
      <c r="K12" s="227">
        <f>233385+1031</f>
        <v>234416</v>
      </c>
      <c r="L12" s="227">
        <v>56594</v>
      </c>
      <c r="M12" s="227">
        <v>16807</v>
      </c>
      <c r="N12" s="227">
        <v>311428</v>
      </c>
      <c r="O12" s="227">
        <v>205249</v>
      </c>
      <c r="P12" s="230">
        <f>SUM(G12:O12)</f>
        <v>1516299</v>
      </c>
      <c r="Q12" s="274"/>
      <c r="R12" s="275" t="s">
        <v>325</v>
      </c>
    </row>
    <row r="13" spans="1:18" s="13" customFormat="1" x14ac:dyDescent="0.2">
      <c r="A13" s="7"/>
      <c r="B13" s="18" t="s">
        <v>29</v>
      </c>
      <c r="G13" s="228" t="s">
        <v>362</v>
      </c>
      <c r="H13" s="228"/>
      <c r="I13" s="228">
        <v>723</v>
      </c>
      <c r="J13" s="228"/>
      <c r="K13" s="228">
        <v>1027</v>
      </c>
      <c r="L13" s="228"/>
      <c r="M13" s="228"/>
      <c r="N13" s="228"/>
      <c r="O13" s="228">
        <v>11308</v>
      </c>
      <c r="P13" s="231">
        <f>SUM(G13:O13)</f>
        <v>13058</v>
      </c>
      <c r="Q13" s="293"/>
      <c r="R13" s="293"/>
    </row>
    <row r="14" spans="1:18" s="13" customFormat="1" x14ac:dyDescent="0.2">
      <c r="A14" s="7"/>
      <c r="B14" s="18" t="s">
        <v>30</v>
      </c>
      <c r="G14" s="229"/>
      <c r="H14" s="229"/>
      <c r="I14" s="229"/>
      <c r="J14" s="229"/>
      <c r="K14" s="229"/>
      <c r="L14" s="229"/>
      <c r="M14" s="229"/>
      <c r="N14" s="229"/>
      <c r="O14" s="229"/>
      <c r="P14" s="232">
        <f>SUM(G14:O14)</f>
        <v>0</v>
      </c>
      <c r="Q14" s="274"/>
      <c r="R14" s="275" t="s">
        <v>326</v>
      </c>
    </row>
    <row r="15" spans="1:18" s="13" customFormat="1" x14ac:dyDescent="0.2">
      <c r="A15" s="7"/>
      <c r="B15" s="18" t="str">
        <f>VLOOKUP('Cover &amp; Table of Contents'!B45,'Cover &amp; Table of Contents'!A46:L69,10,FALSE)</f>
        <v>As at end of June 2023</v>
      </c>
      <c r="C15" s="142"/>
      <c r="D15" s="142"/>
      <c r="E15" s="142"/>
      <c r="G15" s="233">
        <f>SUM(G12:G14)</f>
        <v>267132</v>
      </c>
      <c r="H15" s="233">
        <f t="shared" ref="H15:O15" si="0">SUM(H12:H14)</f>
        <v>351260</v>
      </c>
      <c r="I15" s="233">
        <f t="shared" si="0"/>
        <v>55525</v>
      </c>
      <c r="J15" s="233">
        <f t="shared" si="0"/>
        <v>18611</v>
      </c>
      <c r="K15" s="233">
        <f t="shared" si="0"/>
        <v>235443</v>
      </c>
      <c r="L15" s="233">
        <f t="shared" si="0"/>
        <v>56594</v>
      </c>
      <c r="M15" s="233">
        <f t="shared" si="0"/>
        <v>16807</v>
      </c>
      <c r="N15" s="233">
        <f t="shared" si="0"/>
        <v>311428</v>
      </c>
      <c r="O15" s="233">
        <f t="shared" si="0"/>
        <v>216557</v>
      </c>
      <c r="P15" s="233">
        <f>SUM(P12:P14)</f>
        <v>1529357</v>
      </c>
      <c r="Q15" s="293"/>
      <c r="R15" s="293"/>
    </row>
    <row r="16" spans="1:18" s="13" customFormat="1" x14ac:dyDescent="0.2">
      <c r="A16" s="7"/>
      <c r="B16" s="18"/>
      <c r="G16" s="14"/>
      <c r="H16" s="14"/>
      <c r="I16" s="15"/>
      <c r="J16" s="15"/>
      <c r="K16" s="15"/>
      <c r="L16" s="15"/>
      <c r="M16" s="15"/>
      <c r="N16" s="15"/>
      <c r="O16" s="15"/>
      <c r="P16" s="14"/>
      <c r="Q16" s="293"/>
      <c r="R16" s="293"/>
    </row>
    <row r="17" spans="1:18" s="13" customFormat="1" x14ac:dyDescent="0.2">
      <c r="A17" s="7"/>
      <c r="B17" s="16" t="s">
        <v>32</v>
      </c>
      <c r="G17" s="14"/>
      <c r="H17" s="14"/>
      <c r="I17" s="15"/>
      <c r="J17" s="15"/>
      <c r="K17" s="15"/>
      <c r="L17" s="15"/>
      <c r="M17" s="15"/>
      <c r="N17" s="15"/>
      <c r="O17" s="15"/>
      <c r="P17" s="14"/>
      <c r="Q17" s="293"/>
      <c r="R17" s="293"/>
    </row>
    <row r="18" spans="1:18" s="13" customFormat="1" x14ac:dyDescent="0.2">
      <c r="A18" s="7"/>
      <c r="B18" s="18" t="s">
        <v>214</v>
      </c>
      <c r="D18" s="323">
        <f>D12</f>
        <v>2023</v>
      </c>
      <c r="E18" s="323"/>
      <c r="G18" s="237">
        <v>0</v>
      </c>
      <c r="H18" s="237">
        <v>198270</v>
      </c>
      <c r="I18" s="237">
        <v>1390</v>
      </c>
      <c r="J18" s="295">
        <v>0</v>
      </c>
      <c r="K18" s="237">
        <v>103883</v>
      </c>
      <c r="L18" s="237">
        <v>6571</v>
      </c>
      <c r="M18" s="295">
        <v>6677</v>
      </c>
      <c r="N18" s="237">
        <v>27247</v>
      </c>
      <c r="O18" s="237">
        <v>79814</v>
      </c>
      <c r="P18" s="239">
        <f>SUM(G18:O18)</f>
        <v>423852</v>
      </c>
      <c r="Q18" s="274"/>
      <c r="R18" s="275" t="s">
        <v>325</v>
      </c>
    </row>
    <row r="19" spans="1:18" s="13" customFormat="1" x14ac:dyDescent="0.2">
      <c r="A19" s="7"/>
      <c r="B19" s="18" t="s">
        <v>29</v>
      </c>
      <c r="G19" s="238"/>
      <c r="H19" s="238"/>
      <c r="I19" s="238"/>
      <c r="J19" s="238"/>
      <c r="K19" s="238"/>
      <c r="L19" s="238"/>
      <c r="M19" s="238"/>
      <c r="N19" s="238"/>
      <c r="O19" s="238"/>
      <c r="P19" s="240">
        <f>SUM(G19:O19)</f>
        <v>0</v>
      </c>
      <c r="Q19" s="293"/>
      <c r="R19" s="293"/>
    </row>
    <row r="20" spans="1:18" s="13" customFormat="1" x14ac:dyDescent="0.2">
      <c r="A20" s="7"/>
      <c r="B20" s="18" t="str">
        <f>B15</f>
        <v>As at end of June 2023</v>
      </c>
      <c r="G20" s="233">
        <f t="shared" ref="G20:O20" si="1">SUM(G18:G19)</f>
        <v>0</v>
      </c>
      <c r="H20" s="233">
        <f t="shared" si="1"/>
        <v>198270</v>
      </c>
      <c r="I20" s="233">
        <f t="shared" si="1"/>
        <v>1390</v>
      </c>
      <c r="J20" s="233">
        <f t="shared" si="1"/>
        <v>0</v>
      </c>
      <c r="K20" s="233">
        <f t="shared" si="1"/>
        <v>103883</v>
      </c>
      <c r="L20" s="233">
        <f t="shared" si="1"/>
        <v>6571</v>
      </c>
      <c r="M20" s="233">
        <f t="shared" si="1"/>
        <v>6677</v>
      </c>
      <c r="N20" s="233">
        <f t="shared" si="1"/>
        <v>27247</v>
      </c>
      <c r="O20" s="233">
        <f t="shared" si="1"/>
        <v>79814</v>
      </c>
      <c r="P20" s="233">
        <f t="shared" ref="P20" si="2">SUM(P18:P19)</f>
        <v>423852</v>
      </c>
      <c r="Q20" s="293"/>
      <c r="R20" s="293"/>
    </row>
    <row r="21" spans="1:18" s="13" customFormat="1" x14ac:dyDescent="0.2">
      <c r="A21" s="7"/>
      <c r="B21" s="18"/>
      <c r="G21" s="14"/>
      <c r="H21" s="14"/>
      <c r="I21" s="15"/>
      <c r="J21" s="15"/>
      <c r="K21" s="15"/>
      <c r="L21" s="15"/>
      <c r="M21" s="15"/>
      <c r="N21" s="15"/>
      <c r="O21" s="15"/>
      <c r="P21" s="14"/>
      <c r="Q21" s="293"/>
      <c r="R21" s="293"/>
    </row>
    <row r="22" spans="1:18" s="13" customFormat="1" x14ac:dyDescent="0.2">
      <c r="A22" s="7"/>
      <c r="B22" s="16" t="s">
        <v>74</v>
      </c>
      <c r="G22" s="14"/>
      <c r="H22" s="14"/>
      <c r="I22" s="15"/>
      <c r="J22" s="15"/>
      <c r="K22" s="15"/>
      <c r="L22" s="15"/>
      <c r="M22" s="15"/>
      <c r="N22" s="15"/>
      <c r="O22" s="15"/>
      <c r="P22" s="14"/>
      <c r="Q22" s="293"/>
      <c r="R22" s="293"/>
    </row>
    <row r="23" spans="1:18" s="13" customFormat="1" x14ac:dyDescent="0.2">
      <c r="A23" s="7"/>
      <c r="B23" s="18" t="s">
        <v>213</v>
      </c>
      <c r="D23" s="322">
        <f>D12</f>
        <v>2023</v>
      </c>
      <c r="E23" s="322"/>
      <c r="G23" s="227">
        <v>50563</v>
      </c>
      <c r="H23" s="227">
        <v>108673</v>
      </c>
      <c r="I23" s="227">
        <v>46416</v>
      </c>
      <c r="J23" s="227">
        <v>18611</v>
      </c>
      <c r="K23" s="227">
        <v>111255</v>
      </c>
      <c r="L23" s="227">
        <v>48590</v>
      </c>
      <c r="M23" s="227">
        <v>9627</v>
      </c>
      <c r="N23" s="227">
        <v>284181</v>
      </c>
      <c r="O23" s="227">
        <v>0</v>
      </c>
      <c r="P23" s="239">
        <f>SUM(G23:O23)</f>
        <v>677916</v>
      </c>
      <c r="Q23" s="274"/>
      <c r="R23" s="275" t="s">
        <v>325</v>
      </c>
    </row>
    <row r="24" spans="1:18" s="13" customFormat="1" x14ac:dyDescent="0.2">
      <c r="A24" s="7"/>
      <c r="B24" s="18" t="s">
        <v>211</v>
      </c>
      <c r="G24" s="228">
        <v>1336</v>
      </c>
      <c r="H24" s="228">
        <v>2564</v>
      </c>
      <c r="I24" s="228">
        <v>1939</v>
      </c>
      <c r="J24" s="228"/>
      <c r="K24" s="228">
        <v>1261</v>
      </c>
      <c r="L24" s="228">
        <f>362+190</f>
        <v>552</v>
      </c>
      <c r="M24" s="228">
        <v>204</v>
      </c>
      <c r="N24" s="228" t="s">
        <v>362</v>
      </c>
      <c r="O24" s="228" t="s">
        <v>362</v>
      </c>
      <c r="P24" s="241">
        <f>SUM(G24:O24)</f>
        <v>7856</v>
      </c>
      <c r="Q24" s="293"/>
      <c r="R24" s="293"/>
    </row>
    <row r="25" spans="1:18" s="13" customFormat="1" x14ac:dyDescent="0.2">
      <c r="A25" s="7"/>
      <c r="B25" s="18" t="s">
        <v>31</v>
      </c>
      <c r="G25" s="229"/>
      <c r="H25" s="229"/>
      <c r="I25" s="229"/>
      <c r="J25" s="229"/>
      <c r="K25" s="229"/>
      <c r="L25" s="229"/>
      <c r="M25" s="229"/>
      <c r="N25" s="229"/>
      <c r="O25" s="229"/>
      <c r="P25" s="240">
        <f>SUM(G25:O25)</f>
        <v>0</v>
      </c>
      <c r="Q25" s="274"/>
      <c r="R25" s="275" t="s">
        <v>326</v>
      </c>
    </row>
    <row r="26" spans="1:18" s="13" customFormat="1" x14ac:dyDescent="0.2">
      <c r="A26" s="7"/>
      <c r="B26" s="18" t="str">
        <f>B20</f>
        <v>As at end of June 2023</v>
      </c>
      <c r="G26" s="233">
        <f>SUM(G23:G25)</f>
        <v>51899</v>
      </c>
      <c r="H26" s="233">
        <f t="shared" ref="H26:O26" si="3">SUM(H23:H25)</f>
        <v>111237</v>
      </c>
      <c r="I26" s="233">
        <f t="shared" si="3"/>
        <v>48355</v>
      </c>
      <c r="J26" s="233">
        <f t="shared" si="3"/>
        <v>18611</v>
      </c>
      <c r="K26" s="233">
        <f t="shared" si="3"/>
        <v>112516</v>
      </c>
      <c r="L26" s="233">
        <f t="shared" si="3"/>
        <v>49142</v>
      </c>
      <c r="M26" s="233">
        <f t="shared" si="3"/>
        <v>9831</v>
      </c>
      <c r="N26" s="233">
        <f t="shared" si="3"/>
        <v>284181</v>
      </c>
      <c r="O26" s="233">
        <f t="shared" si="3"/>
        <v>0</v>
      </c>
      <c r="P26" s="233">
        <f>SUM(P23:P25)</f>
        <v>685772</v>
      </c>
    </row>
    <row r="27" spans="1:18" s="13" customFormat="1" ht="13.5" thickBot="1" x14ac:dyDescent="0.25">
      <c r="A27" s="7"/>
      <c r="B27" s="18"/>
      <c r="G27" s="14"/>
      <c r="H27" s="14"/>
      <c r="I27" s="15"/>
      <c r="J27" s="15"/>
      <c r="K27" s="15"/>
      <c r="L27" s="15"/>
      <c r="M27" s="15"/>
      <c r="N27" s="15"/>
      <c r="O27" s="15"/>
      <c r="P27" s="14"/>
    </row>
    <row r="28" spans="1:18" s="13" customFormat="1" ht="13.5" thickBot="1" x14ac:dyDescent="0.25">
      <c r="A28" s="7"/>
      <c r="B28" s="16" t="s">
        <v>210</v>
      </c>
      <c r="C28" s="322" t="str">
        <f>B15</f>
        <v>As at end of June 2023</v>
      </c>
      <c r="D28" s="322"/>
      <c r="E28" s="322"/>
      <c r="F28" s="20" t="s">
        <v>1</v>
      </c>
      <c r="G28" s="234">
        <f>G15-G20-G26</f>
        <v>215233</v>
      </c>
      <c r="H28" s="234">
        <f t="shared" ref="H28:O28" si="4">H15-H20-H26</f>
        <v>41753</v>
      </c>
      <c r="I28" s="234">
        <f t="shared" si="4"/>
        <v>5780</v>
      </c>
      <c r="J28" s="234">
        <f t="shared" si="4"/>
        <v>0</v>
      </c>
      <c r="K28" s="234">
        <f t="shared" si="4"/>
        <v>19044</v>
      </c>
      <c r="L28" s="234">
        <f t="shared" si="4"/>
        <v>881</v>
      </c>
      <c r="M28" s="234">
        <f t="shared" si="4"/>
        <v>299</v>
      </c>
      <c r="N28" s="234">
        <f t="shared" si="4"/>
        <v>0</v>
      </c>
      <c r="O28" s="234">
        <f t="shared" si="4"/>
        <v>136743</v>
      </c>
      <c r="P28" s="234">
        <f>P15-P20-P26</f>
        <v>419733</v>
      </c>
    </row>
    <row r="29" spans="1:18" s="13" customFormat="1" x14ac:dyDescent="0.2">
      <c r="A29" s="7"/>
      <c r="B29" s="16"/>
      <c r="G29" s="14"/>
      <c r="H29" s="14"/>
      <c r="I29" s="15"/>
      <c r="J29" s="15"/>
      <c r="K29" s="15"/>
      <c r="L29" s="15"/>
      <c r="M29" s="15"/>
      <c r="N29" s="15"/>
      <c r="O29" s="15"/>
      <c r="P29" s="14"/>
    </row>
    <row r="30" spans="1:18" s="13" customFormat="1" x14ac:dyDescent="0.2">
      <c r="A30" s="7"/>
      <c r="G30" s="14"/>
      <c r="H30" s="14"/>
      <c r="I30" s="15"/>
      <c r="J30" s="15"/>
      <c r="K30" s="15"/>
      <c r="L30" s="15"/>
      <c r="M30" s="15"/>
      <c r="N30" s="15"/>
      <c r="O30" s="15"/>
      <c r="P30" s="14"/>
    </row>
  </sheetData>
  <sheetProtection algorithmName="SHA-512" hashValue="/oskjvYmfOB72lEnjm+LjAT64R3MCJBmU7lm0IcsASIhyir1ZAWk6C16SN8q4iOaX0+WdBQsUnITqzS34DtmEA==" saltValue="kxG0E9Wr7LgR0Vo/eIpmSg==" spinCount="100000" sheet="1" selectLockedCells="1"/>
  <mergeCells count="4">
    <mergeCell ref="C28:E28"/>
    <mergeCell ref="D18:E18"/>
    <mergeCell ref="D12:E12"/>
    <mergeCell ref="D23:E23"/>
  </mergeCells>
  <phoneticPr fontId="4" type="noConversion"/>
  <printOptions horizontalCentered="1"/>
  <pageMargins left="0.15748031496062992" right="0.15748031496062992" top="0.98425196850393704" bottom="0.98425196850393704" header="0.51181102362204722" footer="0.51181102362204722"/>
  <pageSetup paperSize="9" orientation="landscape" r:id="rId1"/>
  <headerFooter alignWithMargins="0">
    <oddFooter>&amp;L&amp;F&amp;RPage 11 of 11</oddFooter>
  </headerFooter>
  <legacyDrawing r:id="rId2"/>
  <picture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8034493BB01C44BF86D8FA01D5F1E9" ma:contentTypeVersion="1" ma:contentTypeDescription="Create a new document." ma:contentTypeScope="" ma:versionID="5ec346985b9cac7a77b7e15109d48cf2">
  <xsd:schema xmlns:xsd="http://www.w3.org/2001/XMLSchema" xmlns:xs="http://www.w3.org/2001/XMLSchema" xmlns:p="http://schemas.microsoft.com/office/2006/metadata/properties" xmlns:ns2="9345d1ff-e056-4d3d-a97f-a20459256365" targetNamespace="http://schemas.microsoft.com/office/2006/metadata/properties" ma:root="true" ma:fieldsID="75106968c865a5bbd5422dd0b9a91c7d" ns2:_="">
    <xsd:import namespace="9345d1ff-e056-4d3d-a97f-a20459256365"/>
    <xsd:element name="properties">
      <xsd:complexType>
        <xsd:sequence>
          <xsd:element name="documentManagement">
            <xsd:complexType>
              <xsd:all>
                <xsd:element ref="ns2: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45d1ff-e056-4d3d-a97f-a20459256365" elementFormDefault="qualified">
    <xsd:import namespace="http://schemas.microsoft.com/office/2006/documentManagement/types"/>
    <xsd:import namespace="http://schemas.microsoft.com/office/infopath/2007/PartnerControls"/>
    <xsd:element name="URL" ma:index="8" nillable="true" ma:displayName="URL" ma:format="Hyperlink" ma:internalName="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Description of Procurement"/>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URL xmlns="9345d1ff-e056-4d3d-a97f-a20459256365">
      <Url xsi:nil="true"/>
      <Description xsi:nil="true"/>
    </URL>
  </documentManagement>
</p:properties>
</file>

<file path=customXml/itemProps1.xml><?xml version="1.0" encoding="utf-8"?>
<ds:datastoreItem xmlns:ds="http://schemas.openxmlformats.org/officeDocument/2006/customXml" ds:itemID="{10E86765-C40D-4CD2-87AF-3731CDEDEB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45d1ff-e056-4d3d-a97f-a204592563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A2EEA9-56F6-445B-85A5-C661DF0C2399}">
  <ds:schemaRefs>
    <ds:schemaRef ds:uri="http://schemas.microsoft.com/sharepoint/v3/contenttype/forms"/>
  </ds:schemaRefs>
</ds:datastoreItem>
</file>

<file path=customXml/itemProps3.xml><?xml version="1.0" encoding="utf-8"?>
<ds:datastoreItem xmlns:ds="http://schemas.openxmlformats.org/officeDocument/2006/customXml" ds:itemID="{F16055F7-BAF9-403B-8A09-247CBBDD5DAC}">
  <ds:schemaRefs>
    <ds:schemaRef ds:uri="9345d1ff-e056-4d3d-a97f-a20459256365"/>
    <ds:schemaRef ds:uri="http://schemas.microsoft.com/office/infopath/2007/PartnerControls"/>
    <ds:schemaRef ds:uri="http://purl.org/dc/terms/"/>
    <ds:schemaRef ds:uri="http://schemas.microsoft.com/office/2006/metadata/properties"/>
    <ds:schemaRef ds:uri="http://purl.org/dc/elements/1.1/"/>
    <ds:schemaRef ds:uri="http://purl.org/dc/dcmitype/"/>
    <ds:schemaRef ds:uri="http://schemas.microsoft.com/office/2006/documentManagement/typ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Cover &amp; Table of Contents</vt:lpstr>
      <vt:lpstr>Overview</vt:lpstr>
      <vt:lpstr>Details</vt:lpstr>
      <vt:lpstr>Depreciation Shedule</vt:lpstr>
      <vt:lpstr>'Cover &amp; Table of Contents'!Print_Area</vt:lpstr>
      <vt:lpstr>'Depreciation Shedule'!Print_Area</vt:lpstr>
      <vt:lpstr>Details!Print_Area</vt:lpstr>
      <vt:lpstr>Overview!Print_Area</vt:lpstr>
      <vt:lpstr>Details!Print_Titles</vt:lpstr>
      <vt:lpstr>Overview!Print_Titles</vt:lpstr>
      <vt:lpstr>'Cover &amp; Table of Contents'!RefYear</vt:lpstr>
    </vt:vector>
  </TitlesOfParts>
  <Company>MITTS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galec013</dc:creator>
  <cp:lastModifiedBy>Baldacchino Maria Dolores at Local Councils</cp:lastModifiedBy>
  <cp:lastPrinted>2023-08-10T11:58:58Z</cp:lastPrinted>
  <dcterms:created xsi:type="dcterms:W3CDTF">2006-08-24T10:16:59Z</dcterms:created>
  <dcterms:modified xsi:type="dcterms:W3CDTF">2023-08-10T11:59:43Z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0x0101000E8034493BB01C44BF86D8FA01D5F1E9</vt:lpwstr>
  </property>
</Properties>
</file>