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mc:AlternateContent xmlns:mc="http://schemas.openxmlformats.org/markup-compatibility/2006">
    <mc:Choice Requires="x15">
      <x15ac:absPath xmlns:x15ac="http://schemas.microsoft.com/office/spreadsheetml/2010/11/ac" url="C:\Users\KLS\Desktop\Financial\"/>
    </mc:Choice>
  </mc:AlternateContent>
  <xr:revisionPtr revIDLastSave="0" documentId="8_{EF50BFC8-54DA-4348-BF17-AB37B010B796}" xr6:coauthVersionLast="45" xr6:coauthVersionMax="45" xr10:uidLastSave="{00000000-0000-0000-0000-000000000000}"/>
  <bookViews>
    <workbookView xWindow="-120" yWindow="-120" windowWidth="20640" windowHeight="1116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Shedule'!$A$1:$P$30</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6" i="1" l="1"/>
  <c r="G115" i="1"/>
  <c r="G94" i="1" l="1"/>
  <c r="G96" i="1"/>
  <c r="G281" i="1"/>
  <c r="G279" i="1"/>
  <c r="G226" i="1"/>
  <c r="G225" i="1"/>
  <c r="G221" i="1"/>
  <c r="G228" i="1"/>
  <c r="G230" i="1"/>
  <c r="G302" i="1" l="1"/>
  <c r="N13" i="2"/>
  <c r="J173" i="1" l="1"/>
  <c r="G298" i="1"/>
  <c r="K13" i="2"/>
  <c r="N19" i="2"/>
  <c r="P21" i="2" l="1"/>
  <c r="J22" i="2"/>
  <c r="K22" i="2"/>
  <c r="L22" i="2"/>
  <c r="M22" i="2"/>
  <c r="N22" i="2"/>
  <c r="O22" i="2"/>
  <c r="I22" i="2"/>
  <c r="P14" i="2"/>
  <c r="J9" i="1" l="1"/>
  <c r="N9" i="1" s="1"/>
  <c r="D12" i="2"/>
  <c r="J79" i="1" l="1"/>
  <c r="A17" i="5"/>
  <c r="J127" i="1" l="1"/>
  <c r="J169" i="1" s="1"/>
  <c r="J247" i="1" s="1"/>
  <c r="N79" i="1"/>
  <c r="N127" i="1" s="1"/>
  <c r="N169" i="1" s="1"/>
  <c r="N247" i="1" s="1"/>
  <c r="G284" i="1"/>
  <c r="C244" i="1" l="1"/>
  <c r="C166" i="1"/>
  <c r="C124" i="1"/>
  <c r="C76" i="1"/>
  <c r="C33" i="1"/>
  <c r="C4" i="1"/>
  <c r="A4" i="4"/>
  <c r="L72" i="1" l="1"/>
  <c r="N63" i="1" l="1"/>
  <c r="N254" i="1" l="1"/>
  <c r="L331" i="1"/>
  <c r="J331" i="1"/>
  <c r="G331" i="1"/>
  <c r="P12" i="2"/>
  <c r="O28"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51"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6" i="2" l="1"/>
  <c r="B22" i="2" s="1"/>
  <c r="B28" i="2" s="1"/>
  <c r="G44" i="1"/>
  <c r="G272" i="1"/>
  <c r="G45" i="1" s="1"/>
  <c r="G276" i="1"/>
  <c r="G46" i="1" s="1"/>
  <c r="G51" i="1"/>
  <c r="G289" i="1"/>
  <c r="G58" i="1" s="1"/>
  <c r="G179" i="1"/>
  <c r="G23" i="1" s="1"/>
  <c r="P26" i="2"/>
  <c r="P27" i="2"/>
  <c r="G218" i="1"/>
  <c r="G24" i="1" s="1"/>
  <c r="G235" i="1"/>
  <c r="G25" i="1" s="1"/>
  <c r="G240" i="1"/>
  <c r="G26" i="1" s="1"/>
  <c r="G137" i="1"/>
  <c r="G14" i="1" s="1"/>
  <c r="G142" i="1"/>
  <c r="G15" i="1" s="1"/>
  <c r="G147" i="1"/>
  <c r="G16" i="1" s="1"/>
  <c r="G152" i="1"/>
  <c r="G17" i="1" s="1"/>
  <c r="G162" i="1"/>
  <c r="G18" i="1" s="1"/>
  <c r="G118" i="1"/>
  <c r="B44" i="5"/>
  <c r="G303" i="1"/>
  <c r="P15" i="2"/>
  <c r="P13" i="2"/>
  <c r="P19" i="2"/>
  <c r="P20" i="2"/>
  <c r="P25" i="2"/>
  <c r="D19" i="2"/>
  <c r="A1" i="1"/>
  <c r="G314" i="1"/>
  <c r="A1" i="2"/>
  <c r="A1" i="4"/>
  <c r="G16" i="2"/>
  <c r="G22" i="2"/>
  <c r="G28" i="2"/>
  <c r="H16" i="2"/>
  <c r="I16" i="2"/>
  <c r="J16" i="2"/>
  <c r="K16" i="2"/>
  <c r="L16" i="2"/>
  <c r="M16" i="2"/>
  <c r="N16" i="2"/>
  <c r="O16" i="2"/>
  <c r="H28" i="2"/>
  <c r="I28" i="2"/>
  <c r="J28" i="2"/>
  <c r="K28" i="2"/>
  <c r="L28" i="2"/>
  <c r="M28" i="2"/>
  <c r="N28" i="2"/>
  <c r="H22" i="2"/>
  <c r="P22" i="2" l="1"/>
  <c r="G254" i="1"/>
  <c r="G87" i="1" s="1"/>
  <c r="I30" i="2"/>
  <c r="O30" i="2"/>
  <c r="L30" i="2"/>
  <c r="H30" i="2"/>
  <c r="P16" i="2"/>
  <c r="C30" i="2"/>
  <c r="C254" i="1"/>
  <c r="P28" i="2"/>
  <c r="G30" i="2"/>
  <c r="G54" i="1"/>
  <c r="G70" i="1" s="1"/>
  <c r="D25" i="2"/>
  <c r="K30" i="2"/>
  <c r="N30" i="2"/>
  <c r="J30" i="2"/>
  <c r="M30" i="2"/>
  <c r="C6" i="1"/>
  <c r="P2" i="2"/>
  <c r="F2" i="4"/>
  <c r="N2" i="1" s="1"/>
  <c r="G19" i="1"/>
  <c r="G48" i="1"/>
  <c r="G164" i="1"/>
  <c r="G256" i="1" l="1"/>
  <c r="G27" i="1" s="1"/>
  <c r="G28" i="1" s="1"/>
  <c r="G30" i="1" s="1"/>
  <c r="P30" i="2"/>
  <c r="G41" i="1" s="1"/>
  <c r="G56" i="1"/>
  <c r="G69" i="1"/>
  <c r="G71" i="1" s="1"/>
  <c r="G74" i="1" s="1"/>
  <c r="G258" i="1" l="1"/>
  <c r="G60" i="1"/>
  <c r="G84" i="1"/>
  <c r="G99" i="1" s="1"/>
  <c r="G102" i="1" s="1"/>
  <c r="G120" i="1" l="1"/>
  <c r="G122" i="1" s="1"/>
</calcChain>
</file>

<file path=xl/sharedStrings.xml><?xml version="1.0" encoding="utf-8"?>
<sst xmlns="http://schemas.openxmlformats.org/spreadsheetml/2006/main" count="473" uniqueCount="377">
  <si>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</si>
  <si>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</si>
  <si>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</si>
  <si>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</si>
  <si>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</si>
  <si>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</si>
  <si>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</si>
  <si>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</si>
  <si>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</si>
  <si>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</si>
  <si>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</si>
  <si>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</si>
  <si>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</si>
  <si>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</si>
  <si>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</si>
  <si>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</si>
  <si>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</si>
  <si>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</si>
  <si>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</si>
  <si>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</si>
  <si>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</si>
  <si>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</si>
  <si>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</si>
  <si>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</si>
  <si>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</si>
  <si>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</si>
  <si>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</si>
  <si>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</si>
  <si>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</si>
  <si>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</si>
  <si>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</si>
  <si>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</si>
  <si>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</si>
  <si>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</si>
  <si>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</si>
  <si>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</si>
  <si>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</si>
  <si>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</si>
  <si>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</si>
  <si>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</si>
  <si>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</si>
  <si>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</si>
  <si>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</si>
  <si>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</si>
  <si>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</si>
  <si>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</si>
  <si>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</si>
  <si>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</si>
  <si>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</si>
  <si>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</si>
  <si>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</si>
  <si>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</si>
  <si>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</si>
  <si>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</si>
  <si>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</si>
  <si>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</si>
  <si>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</si>
  <si>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</si>
  <si>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</si>
  <si>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</si>
  <si>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</si>
  <si>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</si>
  <si>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</si>
  <si>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</si>
  <si>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</si>
  <si>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</si>
  <si>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</si>
  <si>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</si>
  <si>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</si>
  <si>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</si>
  <si>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</si>
  <si>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</si>
  <si>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</si>
  <si>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</si>
  <si>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</si>
  <si>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</si>
  <si>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</si>
  <si>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</si>
  <si>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</si>
  <si>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</si>
  <si>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</si>
  <si>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</si>
  <si>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</si>
  <si>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</si>
  <si>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</si>
  <si>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</si>
  <si>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</si>
  <si>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</si>
  <si>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</si>
  <si>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</si>
  <si>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</si>
  <si>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</si>
  <si>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</si>
  <si>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</si>
  <si>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</si>
  <si>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</si>
  <si>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</si>
  <si>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</si>
  <si>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</si>
  <si>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</si>
  <si>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</si>
  <si>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</si>
  <si>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</si>
  <si>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</si>
  <si>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</si>
  <si>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</si>
  <si>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</si>
  <si>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</si>
  <si>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</si>
  <si>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</si>
  <si>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</si>
  <si>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</si>
  <si>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</si>
  <si>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</si>
  <si>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</si>
  <si>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</si>
  <si>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</si>
  <si>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</si>
  <si>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</si>
  <si>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</si>
  <si>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</si>
  <si>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</si>
  <si>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</si>
  <si>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</si>
  <si>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</si>
  <si>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</si>
  <si>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</si>
  <si>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</si>
  <si>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</si>
  <si>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</si>
  <si>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</si>
  <si>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</si>
  <si>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</si>
  <si>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</si>
  <si>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</si>
  <si>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</si>
  <si>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</si>
  <si>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</si>
  <si>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</si>
  <si>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</si>
  <si>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</si>
  <si>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</si>
  <si>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</si>
  <si>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</si>
  <si>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</si>
  <si>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</si>
  <si>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</si>
  <si>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</si>
  <si>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</si>
  <si>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</si>
  <si>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</si>
  <si>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</si>
  <si>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</si>
  <si>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</si>
  <si>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</si>
  <si>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</si>
  <si>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</si>
  <si>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</si>
  <si>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</si>
  <si>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</si>
  <si>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</si>
  <si>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</si>
  <si>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</si>
  <si>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</si>
  <si>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</si>
  <si>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</si>
  <si>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</si>
  <si>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</si>
  <si>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</si>
  <si>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</si>
  <si>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</si>
  <si>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</si>
  <si>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</si>
  <si>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</si>
  <si>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</si>
  <si>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</si>
  <si>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</si>
  <si>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</si>
  <si>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</si>
  <si>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</si>
  <si>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</si>
  <si>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</si>
  <si>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</si>
  <si>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</si>
  <si>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</si>
  <si>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</si>
  <si>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</si>
  <si>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</si>
  <si>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</si>
  <si>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</si>
  <si>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</si>
  <si>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</si>
  <si>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</si>
  <si>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</si>
  <si>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</si>
  <si>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</si>
  <si>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</si>
  <si>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</si>
  <si>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</si>
  <si>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</si>
  <si>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</si>
  <si>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</si>
  <si>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</si>
  <si>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</si>
  <si>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</si>
  <si>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</si>
  <si>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</si>
  <si>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</si>
  <si>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</si>
  <si>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</si>
  <si>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</si>
  <si>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</si>
  <si>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Current portion of long term borrowings</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</si>
  <si>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</si>
  <si>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</si>
  <si>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</si>
  <si>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</si>
  <si>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</si>
  <si>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</si>
  <si>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</si>
  <si>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</si>
  <si>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</si>
  <si>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</si>
  <si>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</si>
  <si>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</si>
  <si>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</si>
  <si>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</si>
  <si>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</si>
  <si>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</si>
  <si>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</si>
  <si>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</si>
  <si>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</si>
  <si>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</si>
  <si>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</si>
  <si>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</si>
  <si>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</si>
  <si>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</si>
  <si>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</si>
  <si>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</si>
  <si>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</si>
  <si>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</si>
  <si>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</si>
  <si>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</si>
  <si>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</si>
  <si>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</si>
  <si>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</si>
  <si>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</si>
  <si>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</si>
  <si>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</si>
  <si>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</si>
  <si>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</si>
  <si>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</si>
  <si>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</si>
  <si>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</si>
  <si>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</si>
  <si>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</si>
  <si>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</si>
  <si>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</si>
  <si>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</si>
  <si>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</si>
  <si>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</si>
  <si>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</si>
  <si>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</si>
  <si>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</si>
  <si>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</si>
  <si>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</si>
  <si>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</si>
  <si>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</si>
  <si>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</si>
  <si>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</si>
  <si>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</si>
  <si>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</si>
  <si>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</si>
  <si>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</si>
  <si>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</si>
  <si>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</si>
  <si>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</si>
  <si>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</si>
  <si>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</si>
  <si>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</si>
  <si>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</si>
  <si>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</si>
  <si>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</si>
  <si>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</si>
  <si>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</si>
  <si>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</si>
  <si>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</si>
  <si>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</si>
  <si>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</si>
  <si>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</si>
  <si>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</si>
  <si>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</si>
  <si>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</si>
  <si>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</si>
  <si>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</si>
  <si>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</si>
  <si>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</si>
  <si>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</si>
  <si>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</si>
  <si>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</si>
  <si>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</si>
  <si>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</si>
  <si>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</si>
  <si>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</si>
  <si>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</si>
  <si>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</si>
  <si>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</si>
  <si>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</si>
  <si>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</si>
  <si>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</si>
  <si>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</si>
  <si>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</si>
  <si>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</si>
  <si>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</si>
  <si>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</si>
  <si>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</si>
  <si>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</si>
  <si>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</si>
  <si>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</si>
  <si>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</si>
  <si>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</si>
  <si>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</si>
  <si>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</si>
  <si>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</si>
  <si>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</si>
  <si>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</si>
  <si>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</si>
  <si>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</si>
  <si>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</si>
  <si>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</si>
  <si>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</si>
  <si>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</si>
  <si>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</si>
  <si>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</si>
  <si>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</si>
  <si>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</si>
  <si>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</si>
  <si>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</si>
  <si>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</si>
  <si>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</si>
  <si>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</si>
  <si>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</si>
  <si>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</si>
  <si>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</si>
  <si>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</si>
  <si>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</si>
  <si>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</si>
  <si>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</si>
  <si>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</si>
  <si>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</si>
  <si>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</si>
  <si>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Other cash inflows</t>
  </si>
  <si>
    <t>Deffered expenditure</t>
  </si>
  <si>
    <t>Current portion long term borrowings / Capital creditors</t>
  </si>
  <si>
    <t>Plant &amp; Machinery</t>
  </si>
  <si>
    <t>Furniture &amp; Fittings</t>
  </si>
  <si>
    <t>Buildings</t>
  </si>
  <si>
    <t>Trees (incl. with Urban Improvements)</t>
  </si>
  <si>
    <t>Office furniture and fittings</t>
  </si>
  <si>
    <t>New street signs</t>
  </si>
  <si>
    <t>Urban Improvements</t>
  </si>
  <si>
    <t xml:space="preserve">Mr. Johan Mula </t>
  </si>
  <si>
    <t>Mrs. Doris Baldacchino</t>
  </si>
  <si>
    <t>Construction inc. Street Paving &amp; Speacial Programmes</t>
  </si>
  <si>
    <t>Assests Under Construction</t>
  </si>
  <si>
    <t>Grants Received</t>
  </si>
  <si>
    <t>Office &amp; Computer Equipment</t>
  </si>
  <si>
    <t>Assets Under Construction</t>
  </si>
  <si>
    <t>Safi</t>
  </si>
  <si>
    <t xml:space="preserve">bank interest </t>
  </si>
  <si>
    <t>Provision for LES Debtor</t>
  </si>
  <si>
    <t>Plant and Machinery</t>
  </si>
  <si>
    <t xml:space="preserve">computer &amp; office equipment </t>
  </si>
  <si>
    <t xml:space="preserve">urban improvement inc trees </t>
  </si>
  <si>
    <t>Transfer to Construction</t>
  </si>
  <si>
    <t>Bank Interest</t>
  </si>
  <si>
    <t>Construction works &amp; Special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</si>
</sst>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 numFmtId="172" formatCode="_(* #,##0.00_);_(* \(#,##0.00\);_(* \-??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sz val="9"/>
      <color indexed="8"/>
      <name val="Arial"/>
      <family val="2"/>
    </font>
    <font>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71" fillId="0" borderId="0"/>
    <xf numFmtId="43" fontId="71" fillId="0" borderId="0" applyFont="0" applyFill="0" applyBorder="0" applyAlignment="0" applyProtection="0"/>
  </cellStyleXfs>
  <cellXfs count="389">
    <xf numFmtId="0" fontId="0" fillId="0" borderId="0" xfId="0"/>
    <xf numFmtId="0" fontId="0" fillId="0" borderId="0" xfId="0" applyFill="1"/>
    <xf numFmtId="0" fontId="11" fillId="0" borderId="0" xfId="0" applyFont="1" applyFill="1" applyAlignment="1">
      <alignment horizontal="center"/>
    </xf>
    <xf numFmtId="0" fontId="15" fillId="0" borderId="0" xfId="0" applyFont="1" applyFill="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Fill="1" applyAlignment="1" applyProtection="1">
      <alignment horizontal="left"/>
      <protection hidden="1"/>
    </xf>
    <xf numFmtId="0" fontId="0" fillId="0" borderId="0" xfId="0" applyProtection="1">
      <protection hidden="1"/>
    </xf>
    <xf numFmtId="0" fontId="17" fillId="0" borderId="0" xfId="0" applyFont="1" applyFill="1" applyProtection="1">
      <protection hidden="1"/>
    </xf>
    <xf numFmtId="0" fontId="0" fillId="0" borderId="0" xfId="0" applyProtection="1"/>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Fill="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applyFill="1" applyProtection="1"/>
    <xf numFmtId="165" fontId="23" fillId="0" borderId="0" xfId="0" applyNumberFormat="1" applyFont="1" applyFill="1" applyAlignment="1" applyProtection="1">
      <alignment horizontal="center"/>
    </xf>
    <xf numFmtId="0" fontId="23" fillId="0" borderId="0" xfId="0" applyFont="1" applyFill="1" applyProtection="1"/>
    <xf numFmtId="0" fontId="22" fillId="0" borderId="0" xfId="0" applyFont="1" applyFill="1" applyAlignment="1" applyProtection="1">
      <alignment horizontal="left"/>
    </xf>
    <xf numFmtId="165" fontId="24" fillId="0" borderId="0" xfId="0" applyNumberFormat="1" applyFont="1" applyFill="1" applyBorder="1" applyAlignment="1" applyProtection="1">
      <alignment horizontal="center"/>
    </xf>
    <xf numFmtId="0" fontId="24" fillId="0" borderId="0" xfId="0" applyFont="1" applyFill="1" applyAlignment="1" applyProtection="1">
      <alignment horizontal="center"/>
    </xf>
    <xf numFmtId="0" fontId="24" fillId="0" borderId="0" xfId="0" applyFont="1" applyFill="1" applyProtection="1"/>
    <xf numFmtId="0" fontId="24" fillId="0" borderId="0" xfId="0" applyNumberFormat="1" applyFont="1" applyFill="1" applyBorder="1" applyAlignment="1" applyProtection="1">
      <alignment horizontal="center" vertical="center"/>
    </xf>
    <xf numFmtId="165" fontId="24"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xf>
    <xf numFmtId="165" fontId="23" fillId="0" borderId="0" xfId="0" applyNumberFormat="1" applyFont="1" applyFill="1" applyBorder="1" applyAlignment="1" applyProtection="1">
      <alignment horizontal="center"/>
    </xf>
    <xf numFmtId="0" fontId="25" fillId="0" borderId="0" xfId="0" applyFont="1" applyFill="1" applyProtection="1"/>
    <xf numFmtId="0" fontId="26" fillId="0" borderId="0" xfId="0" applyFont="1" applyFill="1" applyProtection="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0" fontId="22" fillId="0" borderId="0" xfId="0" applyFont="1" applyFill="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applyFill="1" applyProtection="1"/>
    <xf numFmtId="0" fontId="28" fillId="0" borderId="0" xfId="0" applyFont="1" applyFill="1" applyAlignment="1" applyProtection="1">
      <alignment horizontal="center"/>
    </xf>
    <xf numFmtId="0" fontId="29" fillId="0" borderId="0" xfId="0" applyFont="1" applyAlignme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Fill="1" applyBorder="1" applyAlignment="1" applyProtection="1">
      <alignment horizontal="center" vertical="center"/>
    </xf>
    <xf numFmtId="0" fontId="30" fillId="0" borderId="0" xfId="0" applyFont="1" applyAlignment="1"/>
    <xf numFmtId="0" fontId="9" fillId="0" borderId="0" xfId="0" applyFont="1" applyAlignment="1"/>
    <xf numFmtId="0" fontId="11" fillId="0" borderId="0" xfId="0" applyFont="1" applyFill="1" applyBorder="1" applyAlignment="1" applyProtection="1">
      <alignment horizontal="left" vertical="center"/>
    </xf>
    <xf numFmtId="0" fontId="31" fillId="2" borderId="0" xfId="0" applyFont="1" applyFill="1" applyAlignment="1" applyProtection="1">
      <alignment horizontal="center"/>
    </xf>
    <xf numFmtId="0" fontId="32" fillId="0" borderId="0" xfId="0" applyFont="1" applyAlignment="1"/>
    <xf numFmtId="0" fontId="31" fillId="0" borderId="0" xfId="0" applyFont="1" applyFill="1" applyAlignment="1" applyProtection="1">
      <alignment horizontal="center"/>
    </xf>
    <xf numFmtId="167" fontId="9" fillId="0" borderId="0" xfId="0" applyNumberFormat="1" applyFont="1" applyFill="1" applyBorder="1" applyAlignment="1" applyProtection="1">
      <alignment horizontal="center"/>
    </xf>
    <xf numFmtId="0" fontId="9" fillId="0" borderId="0" xfId="0" applyFont="1" applyFill="1" applyAlignment="1">
      <alignment horizontal="center"/>
    </xf>
    <xf numFmtId="0" fontId="9" fillId="0" borderId="0" xfId="0" applyFont="1" applyFill="1" applyBorder="1" applyAlignment="1" applyProtection="1">
      <alignment horizontal="center"/>
    </xf>
    <xf numFmtId="0" fontId="32" fillId="0" borderId="0" xfId="0" applyFont="1" applyFill="1" applyBorder="1" applyAlignment="1">
      <alignment horizontal="center"/>
    </xf>
    <xf numFmtId="0" fontId="29" fillId="0" borderId="0" xfId="0" applyFont="1" applyFill="1" applyAlignment="1">
      <alignment horizontal="center"/>
    </xf>
    <xf numFmtId="0" fontId="9" fillId="0" borderId="0" xfId="0" applyFont="1" applyFill="1" applyBorder="1" applyAlignment="1">
      <alignment horizontal="center"/>
    </xf>
    <xf numFmtId="0" fontId="33" fillId="0" borderId="0" xfId="0" applyFont="1" applyFill="1" applyAlignment="1" applyProtection="1">
      <alignment horizontal="center"/>
    </xf>
    <xf numFmtId="0" fontId="33" fillId="0" borderId="0" xfId="0" applyFont="1" applyFill="1" applyProtection="1"/>
    <xf numFmtId="165" fontId="34" fillId="0" borderId="0" xfId="0" applyNumberFormat="1" applyFont="1" applyFill="1" applyAlignment="1" applyProtection="1">
      <alignment horizontal="center"/>
    </xf>
    <xf numFmtId="0" fontId="34" fillId="0" borderId="0" xfId="0" applyFont="1" applyFill="1" applyProtection="1"/>
    <xf numFmtId="165" fontId="34" fillId="0" borderId="0" xfId="0" applyNumberFormat="1" applyFont="1" applyFill="1" applyBorder="1" applyAlignment="1" applyProtection="1">
      <alignment horizontal="center"/>
    </xf>
    <xf numFmtId="0" fontId="36" fillId="0" borderId="0" xfId="0" applyFont="1" applyFill="1" applyAlignment="1" applyProtection="1">
      <alignment horizontal="right"/>
    </xf>
    <xf numFmtId="165" fontId="35" fillId="0" borderId="0" xfId="0" applyNumberFormat="1" applyFont="1" applyFill="1" applyBorder="1" applyAlignment="1" applyProtection="1">
      <alignment horizontal="center"/>
    </xf>
    <xf numFmtId="0" fontId="28" fillId="0" borderId="0" xfId="0" applyFont="1" applyFill="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Fill="1" applyAlignment="1" applyProtection="1">
      <alignment horizontal="center"/>
    </xf>
    <xf numFmtId="0" fontId="37" fillId="0" borderId="0" xfId="0" applyFont="1" applyFill="1" applyProtection="1"/>
    <xf numFmtId="167" fontId="38" fillId="0" borderId="0" xfId="1" applyNumberFormat="1" applyFont="1" applyFill="1" applyBorder="1" applyAlignment="1" applyProtection="1">
      <alignment horizontal="center"/>
    </xf>
    <xf numFmtId="0" fontId="38" fillId="0" borderId="0" xfId="0" applyFont="1" applyFill="1" applyProtection="1"/>
    <xf numFmtId="167" fontId="7" fillId="0" borderId="0" xfId="1" applyNumberFormat="1" applyFont="1" applyFill="1" applyBorder="1" applyAlignment="1" applyProtection="1">
      <alignment horizontal="center"/>
    </xf>
    <xf numFmtId="165" fontId="8" fillId="0" borderId="0" xfId="0" applyNumberFormat="1" applyFont="1" applyFill="1" applyAlignment="1" applyProtection="1">
      <alignment horizontal="center"/>
    </xf>
    <xf numFmtId="0" fontId="8" fillId="0" borderId="0" xfId="0" applyFont="1" applyFill="1" applyProtection="1"/>
    <xf numFmtId="0" fontId="39" fillId="0" borderId="0" xfId="0" applyFont="1" applyFill="1" applyProtection="1"/>
    <xf numFmtId="165" fontId="40" fillId="0" borderId="0" xfId="0" applyNumberFormat="1" applyFont="1" applyFill="1" applyAlignment="1" applyProtection="1">
      <alignment horizontal="center"/>
    </xf>
    <xf numFmtId="0" fontId="40" fillId="0" borderId="0" xfId="0" applyFont="1" applyFill="1" applyProtection="1"/>
    <xf numFmtId="0" fontId="7" fillId="0" borderId="0" xfId="0" applyFont="1" applyFill="1" applyProtection="1"/>
    <xf numFmtId="165" fontId="8" fillId="0" borderId="0" xfId="0" applyNumberFormat="1" applyFont="1" applyFill="1" applyBorder="1" applyAlignment="1" applyProtection="1">
      <alignment horizontal="center"/>
    </xf>
    <xf numFmtId="0" fontId="6" fillId="0" borderId="0" xfId="0" applyFont="1" applyFill="1" applyAlignment="1" applyProtection="1">
      <alignment horizontal="center"/>
    </xf>
    <xf numFmtId="0" fontId="7" fillId="0" borderId="0" xfId="0" applyFont="1" applyFill="1" applyAlignment="1" applyProtection="1">
      <alignment horizontal="left"/>
    </xf>
    <xf numFmtId="165" fontId="6" fillId="0" borderId="0" xfId="0" applyNumberFormat="1" applyFont="1" applyFill="1" applyBorder="1" applyAlignment="1" applyProtection="1">
      <alignment horizontal="center"/>
    </xf>
    <xf numFmtId="0" fontId="6" fillId="0" borderId="0" xfId="0" applyFont="1" applyFill="1" applyProtection="1"/>
    <xf numFmtId="0" fontId="7" fillId="0" borderId="0" xfId="0" applyFont="1" applyFill="1" applyBorder="1" applyAlignment="1" applyProtection="1">
      <alignment horizontal="center"/>
    </xf>
    <xf numFmtId="165" fontId="41" fillId="0" borderId="0" xfId="0" applyNumberFormat="1" applyFont="1" applyFill="1" applyBorder="1" applyProtection="1"/>
    <xf numFmtId="165" fontId="42" fillId="0" borderId="0" xfId="0" applyNumberFormat="1" applyFont="1" applyFill="1" applyBorder="1" applyAlignment="1" applyProtection="1">
      <alignment horizontal="center"/>
    </xf>
    <xf numFmtId="0" fontId="42" fillId="0" borderId="0" xfId="0" applyFont="1" applyFill="1" applyProtection="1"/>
    <xf numFmtId="0" fontId="7" fillId="0" borderId="0" xfId="0" quotePrefix="1" applyFont="1" applyFill="1" applyAlignment="1" applyProtection="1">
      <alignment horizontal="center"/>
    </xf>
    <xf numFmtId="165" fontId="8" fillId="0" borderId="0" xfId="0" applyNumberFormat="1" applyFont="1" applyFill="1" applyBorder="1" applyProtection="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applyFill="1" applyProtection="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applyFill="1" applyBorder="1" applyProtection="1"/>
    <xf numFmtId="167" fontId="8" fillId="0" borderId="0" xfId="1" applyNumberFormat="1" applyFont="1" applyFill="1" applyBorder="1" applyProtection="1"/>
    <xf numFmtId="18" fontId="7" fillId="0" borderId="0" xfId="0" applyNumberFormat="1" applyFont="1" applyFill="1" applyAlignment="1" applyProtection="1">
      <alignment horizontal="center"/>
    </xf>
    <xf numFmtId="165" fontId="40" fillId="0" borderId="0" xfId="0" applyNumberFormat="1" applyFont="1" applyFill="1" applyBorder="1" applyProtection="1"/>
    <xf numFmtId="165" fontId="40" fillId="0" borderId="0" xfId="0"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protection locked="0"/>
    </xf>
    <xf numFmtId="0" fontId="37" fillId="0" borderId="0" xfId="0" applyFont="1" applyFill="1" applyBorder="1" applyProtection="1"/>
    <xf numFmtId="0" fontId="45" fillId="0" borderId="0" xfId="0" applyFont="1" applyFill="1" applyBorder="1" applyProtection="1"/>
    <xf numFmtId="165" fontId="2" fillId="0" borderId="0" xfId="0" applyNumberFormat="1" applyFont="1" applyFill="1" applyProtection="1"/>
    <xf numFmtId="165" fontId="5" fillId="0" borderId="0" xfId="0" applyNumberFormat="1" applyFont="1" applyFill="1" applyBorder="1" applyAlignment="1" applyProtection="1">
      <alignment horizontal="center"/>
    </xf>
    <xf numFmtId="0" fontId="5" fillId="0" borderId="0" xfId="0" applyFont="1" applyFill="1" applyProtection="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165" fontId="2" fillId="0" borderId="0" xfId="0" applyNumberFormat="1" applyFont="1" applyFill="1" applyBorder="1" applyProtection="1"/>
    <xf numFmtId="0" fontId="46" fillId="0" borderId="0" xfId="0" applyFont="1" applyFill="1" applyAlignment="1" applyProtection="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Fill="1" applyProtection="1">
      <protection locked="0"/>
    </xf>
    <xf numFmtId="167" fontId="2" fillId="0" borderId="2" xfId="1" applyNumberFormat="1" applyFont="1" applyBorder="1" applyAlignment="1">
      <alignment horizontal="right"/>
    </xf>
    <xf numFmtId="0" fontId="3" fillId="0" borderId="0" xfId="0" applyFont="1" applyAlignment="1"/>
    <xf numFmtId="0" fontId="2" fillId="0" borderId="0" xfId="0" applyFont="1"/>
    <xf numFmtId="0" fontId="2" fillId="0" borderId="0" xfId="0" applyFont="1" applyAlignment="1">
      <alignment horizontal="right"/>
    </xf>
    <xf numFmtId="0" fontId="7" fillId="0" borderId="0" xfId="0" quotePrefix="1" applyFont="1" applyFill="1" applyBorder="1" applyAlignment="1" applyProtection="1">
      <alignment horizontal="center"/>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pplyProtection="1">
      <alignment horizontal="center"/>
    </xf>
    <xf numFmtId="0" fontId="29" fillId="0" borderId="0" xfId="0" applyFont="1" applyAlignment="1">
      <alignment horizontal="right"/>
    </xf>
    <xf numFmtId="0" fontId="2" fillId="0" borderId="0" xfId="0" applyFont="1" applyFill="1" applyProtection="1"/>
    <xf numFmtId="0" fontId="7" fillId="0" borderId="0" xfId="0" applyFont="1" applyFill="1" applyBorder="1" applyAlignment="1" applyProtection="1">
      <alignment horizontal="left"/>
    </xf>
    <xf numFmtId="166" fontId="4" fillId="0" borderId="0" xfId="0" applyNumberFormat="1" applyFont="1" applyFill="1" applyAlignment="1" applyProtection="1">
      <alignment horizontal="right"/>
    </xf>
    <xf numFmtId="166" fontId="20" fillId="0" borderId="0" xfId="0" applyNumberFormat="1" applyFont="1" applyFill="1" applyAlignment="1" applyProtection="1">
      <alignment horizontal="right"/>
    </xf>
    <xf numFmtId="166" fontId="4" fillId="0" borderId="0" xfId="0" quotePrefix="1" applyNumberFormat="1" applyFont="1" applyFill="1" applyAlignment="1" applyProtection="1">
      <alignment horizontal="right"/>
    </xf>
    <xf numFmtId="166" fontId="4" fillId="0" borderId="0" xfId="0" applyNumberFormat="1" applyFont="1" applyFill="1" applyBorder="1" applyAlignment="1" applyProtection="1">
      <alignment horizontal="right"/>
    </xf>
    <xf numFmtId="166" fontId="47" fillId="0" borderId="0" xfId="0" applyNumberFormat="1" applyFont="1" applyFill="1" applyAlignment="1" applyProtection="1">
      <alignment horizontal="right"/>
    </xf>
    <xf numFmtId="166" fontId="4" fillId="0" borderId="0" xfId="0" applyNumberFormat="1" applyFont="1" applyFill="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 fillId="0" borderId="0" xfId="0" applyFont="1" applyFill="1" applyProtection="1"/>
    <xf numFmtId="0" fontId="37" fillId="2" borderId="0" xfId="0" applyFont="1" applyFill="1" applyProtection="1"/>
    <xf numFmtId="0" fontId="39" fillId="0" borderId="0" xfId="0" applyFont="1" applyFill="1" applyAlignment="1" applyProtection="1">
      <alignment horizontal="left"/>
    </xf>
    <xf numFmtId="0" fontId="39" fillId="0" borderId="0" xfId="0" applyFont="1" applyFill="1" applyProtection="1">
      <protection locked="0"/>
    </xf>
    <xf numFmtId="0" fontId="23" fillId="0" borderId="0" xfId="0" applyNumberFormat="1" applyFont="1" applyFill="1" applyAlignment="1" applyProtection="1"/>
    <xf numFmtId="0" fontId="43" fillId="0" borderId="0" xfId="0" applyFont="1" applyFill="1" applyProtection="1"/>
    <xf numFmtId="0" fontId="43" fillId="0" borderId="0" xfId="0" applyFont="1" applyFill="1"/>
    <xf numFmtId="49" fontId="13" fillId="0" borderId="0" xfId="0" applyNumberFormat="1" applyFont="1" applyFill="1" applyProtection="1"/>
    <xf numFmtId="0" fontId="0" fillId="0" borderId="0" xfId="0" applyFill="1" applyProtection="1">
      <protection locked="0"/>
    </xf>
    <xf numFmtId="0" fontId="2" fillId="0" borderId="0" xfId="0" applyFont="1" applyFill="1" applyProtection="1">
      <protection hidden="1"/>
    </xf>
    <xf numFmtId="0" fontId="5" fillId="0" borderId="0" xfId="0" applyFont="1" applyFill="1" applyAlignment="1" applyProtection="1">
      <protection locked="0" hidden="1"/>
    </xf>
    <xf numFmtId="0" fontId="5" fillId="0" borderId="0" xfId="0" applyFont="1" applyFill="1" applyAlignment="1" applyProtection="1">
      <protection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Fill="1" applyProtection="1">
      <protection locked="0"/>
    </xf>
    <xf numFmtId="49" fontId="43" fillId="0" borderId="0" xfId="0" applyNumberFormat="1" applyFont="1" applyFill="1" applyProtection="1">
      <protection locked="0"/>
    </xf>
    <xf numFmtId="167" fontId="9" fillId="0" borderId="3" xfId="0" applyNumberFormat="1" applyFont="1" applyFill="1" applyBorder="1" applyAlignment="1" applyProtection="1">
      <alignment horizontal="right"/>
    </xf>
    <xf numFmtId="0" fontId="13" fillId="0" borderId="0" xfId="0" applyFont="1" applyFill="1" applyBorder="1" applyAlignment="1" applyProtection="1">
      <alignment horizontal="center"/>
    </xf>
    <xf numFmtId="0" fontId="43" fillId="0" borderId="0" xfId="0" applyFont="1" applyFill="1" applyBorder="1" applyAlignment="1" applyProtection="1">
      <alignment horizontal="center"/>
    </xf>
    <xf numFmtId="0" fontId="43" fillId="0" borderId="0" xfId="0" applyFont="1" applyFill="1" applyBorder="1" applyAlignment="1" applyProtection="1">
      <alignment horizontal="center" vertical="center"/>
    </xf>
    <xf numFmtId="165" fontId="48" fillId="0" borderId="0" xfId="0" applyNumberFormat="1" applyFont="1" applyFill="1" applyAlignment="1" applyProtection="1">
      <alignment horizontal="center"/>
    </xf>
    <xf numFmtId="0" fontId="10" fillId="0" borderId="0" xfId="0" applyFont="1" applyFill="1" applyProtection="1"/>
    <xf numFmtId="0" fontId="48" fillId="3" borderId="2" xfId="0" applyFont="1" applyFill="1" applyBorder="1" applyAlignment="1" applyProtection="1">
      <alignment horizontal="center"/>
    </xf>
    <xf numFmtId="0" fontId="10" fillId="0" borderId="0" xfId="0" applyFont="1" applyFill="1" applyBorder="1" applyAlignment="1" applyProtection="1">
      <alignment horizontal="center"/>
    </xf>
    <xf numFmtId="165" fontId="48" fillId="0" borderId="0" xfId="0" applyNumberFormat="1" applyFont="1" applyFill="1" applyBorder="1" applyAlignment="1" applyProtection="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Fill="1" applyAlignment="1" applyProtection="1">
      <alignment horizontal="center"/>
    </xf>
    <xf numFmtId="0" fontId="54" fillId="0" borderId="0" xfId="0" applyFont="1" applyFill="1" applyAlignment="1" applyProtection="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Fill="1" applyAlignment="1" applyProtection="1">
      <alignment horizontal="center"/>
    </xf>
    <xf numFmtId="165" fontId="50" fillId="0" borderId="0" xfId="0" applyNumberFormat="1" applyFont="1" applyFill="1" applyBorder="1" applyAlignment="1" applyProtection="1">
      <alignment horizontal="center"/>
    </xf>
    <xf numFmtId="0" fontId="49" fillId="3" borderId="2" xfId="0" applyFont="1" applyFill="1" applyBorder="1" applyAlignment="1" applyProtection="1">
      <alignment horizontal="center"/>
    </xf>
    <xf numFmtId="0" fontId="50" fillId="0" borderId="0" xfId="0" applyNumberFormat="1" applyFont="1" applyFill="1" applyBorder="1" applyAlignment="1" applyProtection="1">
      <alignment horizontal="center" vertical="center"/>
    </xf>
    <xf numFmtId="0" fontId="50" fillId="0" borderId="0" xfId="0" applyFont="1" applyFill="1" applyProtection="1"/>
    <xf numFmtId="0" fontId="50" fillId="0" borderId="0" xfId="0" applyFont="1" applyFill="1" applyBorder="1" applyAlignment="1" applyProtection="1">
      <alignment horizontal="center"/>
    </xf>
    <xf numFmtId="165" fontId="49" fillId="0" borderId="1" xfId="0" applyNumberFormat="1" applyFont="1" applyFill="1" applyBorder="1" applyAlignment="1" applyProtection="1">
      <alignment horizontal="center"/>
    </xf>
    <xf numFmtId="165" fontId="49" fillId="0" borderId="0" xfId="0"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applyFill="1" applyProtection="1"/>
    <xf numFmtId="0" fontId="50" fillId="0" borderId="0" xfId="0" applyFont="1" applyFill="1" applyAlignment="1" applyProtection="1">
      <alignment horizontal="center"/>
    </xf>
    <xf numFmtId="166" fontId="49" fillId="0" borderId="0" xfId="0" applyNumberFormat="1" applyFont="1" applyFill="1" applyAlignment="1" applyProtection="1">
      <alignment horizontal="right"/>
    </xf>
    <xf numFmtId="0" fontId="51" fillId="0" borderId="0" xfId="0" applyFont="1" applyFill="1" applyProtection="1"/>
    <xf numFmtId="166" fontId="53" fillId="0" borderId="0" xfId="0" applyNumberFormat="1" applyFont="1" applyFill="1" applyAlignment="1" applyProtection="1">
      <alignment horizontal="right"/>
    </xf>
    <xf numFmtId="0" fontId="53" fillId="0" borderId="0" xfId="0" applyFont="1" applyFill="1" applyProtection="1"/>
    <xf numFmtId="166" fontId="55" fillId="0" borderId="0" xfId="0" applyNumberFormat="1" applyFont="1" applyFill="1" applyAlignment="1" applyProtection="1">
      <alignment horizontal="right"/>
    </xf>
    <xf numFmtId="0" fontId="54" fillId="0" borderId="0" xfId="0" applyFont="1" applyFill="1" applyProtection="1"/>
    <xf numFmtId="0" fontId="55" fillId="0" borderId="0" xfId="0" applyFont="1" applyFill="1" applyProtection="1"/>
    <xf numFmtId="49" fontId="55" fillId="0" borderId="0" xfId="0" applyNumberFormat="1" applyFont="1" applyFill="1" applyProtection="1"/>
    <xf numFmtId="0" fontId="56" fillId="0" borderId="0" xfId="0" applyFont="1" applyFill="1" applyProtection="1"/>
    <xf numFmtId="0" fontId="1" fillId="0" borderId="0" xfId="0" applyFont="1" applyFill="1" applyProtection="1"/>
    <xf numFmtId="9" fontId="49" fillId="0" borderId="0" xfId="2" applyFont="1" applyFill="1" applyBorder="1" applyAlignment="1" applyProtection="1">
      <alignment horizontal="right"/>
    </xf>
    <xf numFmtId="0" fontId="52" fillId="0" borderId="0" xfId="0" applyFont="1" applyFill="1" applyAlignment="1" applyProtection="1">
      <alignment horizontal="center"/>
    </xf>
    <xf numFmtId="0" fontId="54" fillId="0" borderId="0" xfId="0" applyFont="1" applyFill="1" applyAlignment="1" applyProtection="1">
      <alignment horizontal="center"/>
    </xf>
    <xf numFmtId="0" fontId="56" fillId="0" borderId="0" xfId="0" applyFont="1" applyFill="1" applyAlignment="1" applyProtection="1">
      <alignment horizontal="center"/>
    </xf>
    <xf numFmtId="165" fontId="2" fillId="0" borderId="0" xfId="0" applyNumberFormat="1" applyFont="1" applyFill="1" applyProtection="1"/>
    <xf numFmtId="166" fontId="57" fillId="0" borderId="0" xfId="0" applyNumberFormat="1" applyFont="1" applyFill="1" applyAlignment="1" applyProtection="1">
      <alignment horizontal="right"/>
    </xf>
    <xf numFmtId="0" fontId="58" fillId="0" borderId="0" xfId="0" applyFont="1" applyFill="1" applyAlignment="1" applyProtection="1">
      <alignment horizontal="center"/>
    </xf>
    <xf numFmtId="165" fontId="59" fillId="0" borderId="0" xfId="0" applyNumberFormat="1" applyFont="1" applyFill="1" applyBorder="1" applyAlignment="1" applyProtection="1">
      <alignment horizontal="center"/>
    </xf>
    <xf numFmtId="167" fontId="24" fillId="0" borderId="0" xfId="1" applyNumberFormat="1" applyFont="1" applyFill="1" applyBorder="1" applyAlignment="1" applyProtection="1">
      <alignment horizontal="right"/>
      <protection locked="0"/>
    </xf>
    <xf numFmtId="165" fontId="59" fillId="0" borderId="0" xfId="0" applyNumberFormat="1" applyFont="1" applyFill="1" applyAlignment="1" applyProtection="1">
      <alignment horizontal="center"/>
    </xf>
    <xf numFmtId="165" fontId="20" fillId="0" borderId="0" xfId="0" applyNumberFormat="1" applyFont="1" applyFill="1" applyAlignment="1" applyProtection="1">
      <alignment horizontal="center"/>
    </xf>
    <xf numFmtId="0" fontId="59" fillId="0" borderId="0" xfId="0" applyNumberFormat="1" applyFont="1" applyFill="1" applyAlignment="1" applyProtection="1">
      <alignment horizontal="center"/>
    </xf>
    <xf numFmtId="0" fontId="59" fillId="0" borderId="0" xfId="0" applyFont="1" applyFill="1" applyAlignment="1" applyProtection="1">
      <alignment horizontal="center"/>
    </xf>
    <xf numFmtId="0" fontId="59" fillId="0" borderId="0" xfId="0" applyNumberFormat="1" applyFont="1" applyFill="1" applyBorder="1" applyAlignment="1" applyProtection="1">
      <alignment horizontal="center" vertical="center"/>
    </xf>
    <xf numFmtId="0" fontId="59" fillId="0" borderId="0" xfId="0" applyFont="1" applyFill="1" applyProtection="1"/>
    <xf numFmtId="0" fontId="21" fillId="0" borderId="0" xfId="0" applyFont="1" applyFill="1" applyBorder="1" applyAlignment="1" applyProtection="1">
      <alignment horizontal="center"/>
      <protection locked="0"/>
    </xf>
    <xf numFmtId="0" fontId="11" fillId="0" borderId="0" xfId="0" applyFont="1" applyFill="1" applyBorder="1" applyAlignment="1">
      <alignment horizontal="center"/>
    </xf>
    <xf numFmtId="0" fontId="63" fillId="0" borderId="1" xfId="0" applyFont="1" applyFill="1" applyBorder="1" applyAlignment="1">
      <alignment horizontal="left"/>
    </xf>
    <xf numFmtId="0" fontId="16" fillId="0" borderId="1" xfId="0" applyFont="1" applyFill="1" applyBorder="1" applyAlignment="1">
      <alignment horizontal="center"/>
    </xf>
    <xf numFmtId="0" fontId="60" fillId="0" borderId="0" xfId="0" applyFont="1" applyBorder="1"/>
    <xf numFmtId="0" fontId="60" fillId="0" borderId="0" xfId="0" applyFont="1"/>
    <xf numFmtId="0" fontId="60" fillId="0" borderId="0" xfId="0" applyFont="1" applyProtection="1"/>
    <xf numFmtId="0" fontId="60" fillId="0" borderId="0" xfId="0" quotePrefix="1" applyFont="1"/>
    <xf numFmtId="0" fontId="18" fillId="0" borderId="0" xfId="0" applyFont="1" applyBorder="1" applyProtection="1">
      <protection hidden="1"/>
    </xf>
    <xf numFmtId="0" fontId="0" fillId="0" borderId="0" xfId="0" applyBorder="1" applyProtection="1">
      <protection hidden="1"/>
    </xf>
    <xf numFmtId="0" fontId="19" fillId="0" borderId="0" xfId="0" applyFont="1" applyBorder="1" applyProtection="1">
      <protection hidden="1"/>
    </xf>
    <xf numFmtId="0" fontId="60" fillId="5" borderId="0" xfId="0" applyFont="1" applyFill="1" applyBorder="1" applyProtection="1">
      <protection locked="0"/>
    </xf>
    <xf numFmtId="0" fontId="1" fillId="0" borderId="0" xfId="0" applyFont="1" applyProtection="1"/>
    <xf numFmtId="0" fontId="65" fillId="0" borderId="0" xfId="0" applyFont="1" applyProtection="1">
      <protection hidden="1"/>
    </xf>
    <xf numFmtId="0" fontId="66" fillId="0" borderId="0" xfId="0" applyFont="1"/>
    <xf numFmtId="0" fontId="66" fillId="0" borderId="0" xfId="0" applyFont="1" applyProtection="1"/>
    <xf numFmtId="0" fontId="66" fillId="0" borderId="1" xfId="0" applyFont="1" applyBorder="1"/>
    <xf numFmtId="0" fontId="65" fillId="0" borderId="1" xfId="0" applyFont="1" applyBorder="1" applyProtection="1">
      <protection hidden="1"/>
    </xf>
    <xf numFmtId="0" fontId="65" fillId="0" borderId="1" xfId="0" applyFont="1" applyBorder="1" applyAlignment="1" applyProtection="1">
      <alignment horizontal="right"/>
      <protection hidden="1"/>
    </xf>
    <xf numFmtId="0" fontId="66" fillId="0" borderId="1" xfId="0" applyFont="1" applyBorder="1" applyProtection="1"/>
    <xf numFmtId="166" fontId="67" fillId="0" borderId="0" xfId="0" applyNumberFormat="1" applyFont="1" applyAlignment="1" applyProtection="1">
      <alignment horizontal="right"/>
      <protection hidden="1"/>
    </xf>
    <xf numFmtId="166" fontId="67" fillId="0" borderId="1" xfId="0" applyNumberFormat="1" applyFont="1" applyBorder="1" applyAlignment="1">
      <alignment horizontal="right"/>
    </xf>
    <xf numFmtId="0" fontId="66" fillId="0" borderId="0" xfId="0" applyFont="1" applyAlignment="1" applyProtection="1">
      <alignment horizontal="left"/>
      <protection hidden="1"/>
    </xf>
    <xf numFmtId="0" fontId="66" fillId="0" borderId="0" xfId="0" applyFont="1" applyProtection="1">
      <protection hidden="1"/>
    </xf>
    <xf numFmtId="0" fontId="66" fillId="0" borderId="0" xfId="0" applyFont="1" applyAlignment="1" applyProtection="1">
      <alignment horizontal="right"/>
      <protection hidden="1"/>
    </xf>
    <xf numFmtId="0" fontId="66" fillId="0" borderId="1" xfId="0" applyFont="1" applyBorder="1" applyProtection="1">
      <protection hidden="1"/>
    </xf>
    <xf numFmtId="0" fontId="66" fillId="0" borderId="1" xfId="0" applyFont="1" applyBorder="1" applyAlignment="1" applyProtection="1">
      <alignment horizontal="right"/>
      <protection hidden="1"/>
    </xf>
    <xf numFmtId="0" fontId="66" fillId="0" borderId="1" xfId="0" applyFont="1" applyFill="1" applyBorder="1" applyAlignment="1" applyProtection="1">
      <alignment horizontal="right"/>
      <protection hidden="1"/>
    </xf>
    <xf numFmtId="0" fontId="68" fillId="0" borderId="0" xfId="0" applyFont="1" applyAlignment="1" applyProtection="1">
      <alignment horizontal="left"/>
      <protection hidden="1"/>
    </xf>
    <xf numFmtId="0" fontId="68" fillId="0" borderId="0" xfId="0" applyFont="1" applyAlignment="1" applyProtection="1">
      <alignment horizontal="right"/>
      <protection hidden="1"/>
    </xf>
    <xf numFmtId="0" fontId="68" fillId="0" borderId="1" xfId="0" applyFont="1" applyFill="1" applyBorder="1" applyAlignment="1" applyProtection="1">
      <alignment horizontal="right"/>
      <protection hidden="1"/>
    </xf>
    <xf numFmtId="0" fontId="13" fillId="0" borderId="0" xfId="0" applyFont="1" applyBorder="1" applyAlignment="1">
      <alignment horizontal="left"/>
    </xf>
    <xf numFmtId="0" fontId="13" fillId="0" borderId="0" xfId="0" applyFont="1" applyBorder="1"/>
    <xf numFmtId="168" fontId="9" fillId="0" borderId="0" xfId="0" applyNumberFormat="1" applyFont="1" applyFill="1" applyBorder="1" applyAlignment="1" applyProtection="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0" fontId="11" fillId="0" borderId="0" xfId="0" applyFont="1" applyFill="1" applyAlignment="1" applyProtection="1">
      <alignment horizontal="center"/>
    </xf>
    <xf numFmtId="170" fontId="29" fillId="0" borderId="3" xfId="0" applyNumberFormat="1" applyFont="1" applyFill="1" applyBorder="1" applyAlignment="1" applyProtection="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0" fontId="9" fillId="0" borderId="0" xfId="0" applyFont="1" applyFill="1" applyAlignment="1" applyProtection="1">
      <alignment horizontal="right"/>
    </xf>
    <xf numFmtId="169" fontId="9" fillId="0" borderId="3" xfId="1" applyNumberFormat="1" applyFont="1" applyFill="1" applyBorder="1" applyAlignment="1" applyProtection="1">
      <alignment horizontal="right"/>
    </xf>
    <xf numFmtId="170" fontId="29" fillId="0" borderId="2" xfId="0" applyNumberFormat="1" applyFont="1" applyFill="1" applyBorder="1" applyAlignment="1" applyProtection="1">
      <alignment horizontal="right"/>
    </xf>
    <xf numFmtId="0" fontId="29" fillId="0" borderId="0" xfId="0" applyFont="1" applyFill="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Fill="1" applyBorder="1" applyAlignment="1" applyProtection="1">
      <alignment horizontal="right"/>
    </xf>
    <xf numFmtId="170" fontId="3" fillId="0" borderId="8" xfId="0" applyNumberFormat="1" applyFont="1" applyFill="1" applyBorder="1" applyAlignment="1" applyProtection="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Fill="1" applyBorder="1" applyAlignment="1" applyProtection="1">
      <alignment horizontal="center" vertical="top" wrapText="1" shrinkToFit="1"/>
      <protection hidden="1"/>
    </xf>
    <xf numFmtId="9" fontId="6" fillId="0" borderId="5" xfId="0" applyNumberFormat="1" applyFont="1" applyFill="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Fill="1" applyBorder="1" applyAlignment="1" applyProtection="1">
      <alignment vertical="center"/>
    </xf>
    <xf numFmtId="0" fontId="28" fillId="6" borderId="0" xfId="0" applyFont="1" applyFill="1" applyAlignment="1" applyProtection="1">
      <alignment horizontal="center"/>
    </xf>
    <xf numFmtId="169" fontId="43" fillId="7" borderId="4" xfId="1" applyNumberFormat="1" applyFont="1" applyFill="1" applyBorder="1" applyAlignment="1" applyProtection="1">
      <alignment horizontal="right"/>
    </xf>
    <xf numFmtId="169" fontId="9" fillId="0" borderId="2" xfId="0" applyNumberFormat="1" applyFont="1" applyFill="1" applyBorder="1" applyAlignment="1" applyProtection="1">
      <alignment horizontal="right"/>
    </xf>
    <xf numFmtId="0" fontId="30" fillId="0" borderId="0" xfId="0" applyFont="1" applyFill="1" applyAlignment="1" applyProtection="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Fill="1" applyAlignment="1" applyProtection="1">
      <alignment vertical="center"/>
    </xf>
    <xf numFmtId="0" fontId="1" fillId="2" borderId="0" xfId="0" applyFont="1" applyFill="1" applyProtection="1">
      <protection locked="0"/>
    </xf>
    <xf numFmtId="169" fontId="2" fillId="0" borderId="9" xfId="1" applyNumberFormat="1" applyFont="1" applyFill="1" applyBorder="1" applyAlignment="1" applyProtection="1">
      <alignment horizontal="right"/>
    </xf>
    <xf numFmtId="169" fontId="9" fillId="0" borderId="5" xfId="0" applyNumberFormat="1" applyFont="1" applyFill="1" applyBorder="1" applyAlignment="1" applyProtection="1">
      <alignment horizontal="right"/>
    </xf>
    <xf numFmtId="169" fontId="9" fillId="0" borderId="3" xfId="0" applyNumberFormat="1" applyFont="1" applyFill="1" applyBorder="1" applyAlignment="1" applyProtection="1">
      <alignment horizontal="right"/>
    </xf>
    <xf numFmtId="169" fontId="9" fillId="0" borderId="4" xfId="0" applyNumberFormat="1" applyFont="1" applyFill="1" applyBorder="1" applyAlignment="1" applyProtection="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Fill="1" applyAlignment="1" applyProtection="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1" fillId="0" borderId="0" xfId="0" applyFont="1" applyFill="1" applyAlignment="1">
      <alignment horizontal="left"/>
    </xf>
    <xf numFmtId="0" fontId="6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0" xfId="0" applyFont="1" applyFill="1" applyBorder="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pplyProtection="1">
      <alignment horizontal="center"/>
    </xf>
    <xf numFmtId="0" fontId="11" fillId="9" borderId="0" xfId="0" applyFont="1" applyFill="1" applyProtection="1"/>
    <xf numFmtId="0" fontId="13" fillId="0" borderId="10" xfId="0" applyFont="1" applyFill="1" applyBorder="1" applyAlignment="1">
      <alignment horizontal="center"/>
    </xf>
    <xf numFmtId="0" fontId="13" fillId="0" borderId="11" xfId="0" applyFont="1" applyFill="1" applyBorder="1" applyAlignment="1">
      <alignment horizontal="center"/>
    </xf>
    <xf numFmtId="0" fontId="13" fillId="0" borderId="13" xfId="0" applyFont="1" applyFill="1" applyBorder="1" applyAlignment="1">
      <alignment horizontal="center"/>
    </xf>
    <xf numFmtId="0" fontId="0" fillId="0" borderId="13" xfId="0" applyFill="1" applyBorder="1"/>
    <xf numFmtId="0" fontId="0" fillId="0" borderId="14" xfId="0" applyFill="1" applyBorder="1"/>
    <xf numFmtId="0" fontId="12" fillId="0" borderId="13" xfId="0" applyFont="1" applyFill="1" applyBorder="1" applyAlignment="1">
      <alignment horizontal="center"/>
    </xf>
    <xf numFmtId="0" fontId="14" fillId="0" borderId="13" xfId="0" applyFont="1" applyFill="1" applyBorder="1" applyAlignment="1">
      <alignment horizontal="center" vertical="center"/>
    </xf>
    <xf numFmtId="0" fontId="63" fillId="0" borderId="13" xfId="0" applyFont="1" applyFill="1" applyBorder="1" applyAlignment="1">
      <alignment horizontal="center" vertical="center"/>
    </xf>
    <xf numFmtId="0" fontId="16" fillId="0" borderId="13" xfId="0" applyFont="1" applyFill="1" applyBorder="1" applyAlignment="1">
      <alignment horizontal="center" vertical="center"/>
    </xf>
    <xf numFmtId="0" fontId="11" fillId="0" borderId="13" xfId="0" applyFont="1" applyFill="1" applyBorder="1" applyAlignment="1">
      <alignment horizontal="center"/>
    </xf>
    <xf numFmtId="0" fontId="11" fillId="0" borderId="15" xfId="0" applyFont="1" applyFill="1" applyBorder="1" applyAlignment="1">
      <alignment horizontal="center"/>
    </xf>
    <xf numFmtId="0" fontId="11" fillId="0" borderId="16" xfId="0" applyFont="1" applyFill="1" applyBorder="1" applyAlignment="1">
      <alignment horizontal="center"/>
    </xf>
    <xf numFmtId="0" fontId="0" fillId="0" borderId="12" xfId="0" applyFill="1" applyBorder="1"/>
    <xf numFmtId="0" fontId="0" fillId="0" borderId="17" xfId="0" applyFill="1" applyBorder="1"/>
    <xf numFmtId="0" fontId="13" fillId="0" borderId="0" xfId="0" applyFont="1" applyFill="1" applyBorder="1" applyAlignment="1">
      <alignment horizontal="center"/>
    </xf>
    <xf numFmtId="0" fontId="0" fillId="0" borderId="0" xfId="0" applyFill="1" applyBorder="1"/>
    <xf numFmtId="0" fontId="12" fillId="0" borderId="0" xfId="0" applyFont="1" applyFill="1" applyBorder="1" applyAlignment="1">
      <alignment horizontal="center"/>
    </xf>
    <xf numFmtId="0" fontId="0" fillId="0" borderId="1" xfId="0" applyFill="1" applyBorder="1"/>
    <xf numFmtId="0" fontId="69" fillId="0" borderId="0" xfId="0" applyFont="1" applyFill="1"/>
    <xf numFmtId="0" fontId="1" fillId="0" borderId="0" xfId="0" applyFont="1" applyProtection="1">
      <protection hidden="1"/>
    </xf>
    <xf numFmtId="0" fontId="0" fillId="0" borderId="0" xfId="0" applyFill="1" applyProtection="1"/>
    <xf numFmtId="167" fontId="12" fillId="2" borderId="18" xfId="1" applyNumberFormat="1" applyFont="1" applyFill="1" applyBorder="1" applyAlignment="1" applyProtection="1">
      <alignment horizontal="center"/>
      <protection locked="0"/>
    </xf>
    <xf numFmtId="167" fontId="12" fillId="2" borderId="19" xfId="1" applyNumberFormat="1" applyFont="1" applyFill="1" applyBorder="1" applyAlignment="1" applyProtection="1">
      <alignment horizontal="center"/>
      <protection locked="0"/>
    </xf>
    <xf numFmtId="167" fontId="70" fillId="2" borderId="18" xfId="1" applyNumberFormat="1" applyFont="1" applyFill="1" applyBorder="1" applyAlignment="1" applyProtection="1">
      <protection locked="0"/>
    </xf>
    <xf numFmtId="167" fontId="70" fillId="2" borderId="18" xfId="1" applyNumberFormat="1" applyFont="1" applyFill="1" applyBorder="1" applyProtection="1">
      <protection locked="0"/>
    </xf>
    <xf numFmtId="167" fontId="70" fillId="2" borderId="20" xfId="1" applyNumberFormat="1" applyFont="1" applyFill="1" applyBorder="1" applyProtection="1">
      <protection locked="0"/>
    </xf>
    <xf numFmtId="167" fontId="12" fillId="2" borderId="18" xfId="1" applyNumberFormat="1" applyFont="1" applyFill="1" applyBorder="1" applyProtection="1">
      <protection locked="0"/>
    </xf>
    <xf numFmtId="167" fontId="12" fillId="2" borderId="3" xfId="1" applyNumberFormat="1" applyFont="1" applyFill="1" applyBorder="1" applyAlignment="1" applyProtection="1">
      <alignment horizontal="center"/>
      <protection locked="0"/>
    </xf>
    <xf numFmtId="167" fontId="12" fillId="2" borderId="20" xfId="1" applyNumberFormat="1" applyFont="1" applyFill="1" applyBorder="1" applyAlignment="1" applyProtection="1">
      <alignment horizontal="center"/>
      <protection locked="0"/>
    </xf>
    <xf numFmtId="0" fontId="0" fillId="2" borderId="0" xfId="0" applyFill="1" applyProtection="1">
      <protection locked="0"/>
    </xf>
    <xf numFmtId="167" fontId="1" fillId="2" borderId="3" xfId="1" applyNumberFormat="1" applyFont="1" applyFill="1" applyBorder="1" applyAlignment="1" applyProtection="1">
      <alignment horizontal="center"/>
      <protection locked="0"/>
    </xf>
    <xf numFmtId="167" fontId="1" fillId="2" borderId="4" xfId="1" applyNumberFormat="1" applyFont="1" applyFill="1" applyBorder="1" applyAlignment="1" applyProtection="1">
      <alignment horizontal="center"/>
      <protection locked="0"/>
    </xf>
    <xf numFmtId="167" fontId="1" fillId="2" borderId="5" xfId="1" applyNumberFormat="1" applyFont="1" applyFill="1" applyBorder="1" applyAlignment="1" applyProtection="1">
      <alignment horizontal="center"/>
      <protection locked="0"/>
    </xf>
    <xf numFmtId="0" fontId="4" fillId="2" borderId="21" xfId="0" applyFont="1" applyFill="1" applyBorder="1" applyAlignment="1" applyProtection="1">
      <alignment horizontal="center" vertical="top" wrapText="1" shrinkToFit="1"/>
      <protection locked="0" hidden="1"/>
    </xf>
    <xf numFmtId="0" fontId="4" fillId="2" borderId="7" xfId="0"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protection locked="0" hidden="1"/>
    </xf>
    <xf numFmtId="9" fontId="1" fillId="2" borderId="22" xfId="0" applyNumberFormat="1" applyFont="1" applyFill="1" applyBorder="1" applyAlignment="1" applyProtection="1">
      <alignment horizontal="center"/>
      <protection locked="0" hidden="1"/>
    </xf>
    <xf numFmtId="9" fontId="1" fillId="2" borderId="1" xfId="0" applyNumberFormat="1" applyFont="1" applyFill="1" applyBorder="1" applyAlignment="1" applyProtection="1">
      <alignment horizontal="center"/>
      <protection locked="0" hidden="1"/>
    </xf>
    <xf numFmtId="167" fontId="1" fillId="2" borderId="0" xfId="1" applyNumberFormat="1" applyFont="1" applyFill="1" applyAlignment="1" applyProtection="1">
      <alignment horizontal="right"/>
      <protection locked="0" hidden="1"/>
    </xf>
    <xf numFmtId="169" fontId="10" fillId="2" borderId="8" xfId="1" applyNumberFormat="1" applyFont="1" applyFill="1" applyBorder="1" applyAlignment="1" applyProtection="1">
      <alignment horizontal="right"/>
      <protection locked="0"/>
    </xf>
    <xf numFmtId="167" fontId="1" fillId="2" borderId="0" xfId="1" applyNumberFormat="1" applyFont="1" applyFill="1" applyAlignment="1" applyProtection="1">
      <alignment horizontal="center"/>
      <protection locked="0" hidden="1"/>
    </xf>
    <xf numFmtId="167" fontId="1" fillId="2" borderId="1" xfId="1" applyNumberFormat="1" applyFont="1" applyFill="1" applyBorder="1" applyAlignment="1" applyProtection="1">
      <alignment horizontal="center"/>
      <protection locked="0" hidden="1"/>
    </xf>
    <xf numFmtId="167" fontId="1" fillId="2" borderId="0" xfId="1" applyNumberFormat="1" applyFont="1" applyFill="1" applyBorder="1" applyAlignment="1" applyProtection="1">
      <alignment horizontal="right"/>
      <protection locked="0" hidden="1"/>
    </xf>
    <xf numFmtId="0" fontId="61" fillId="0" borderId="0" xfId="0" applyFont="1" applyFill="1" applyAlignment="1">
      <alignment horizontal="left"/>
    </xf>
    <xf numFmtId="0" fontId="62" fillId="0" borderId="13"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14" xfId="0" applyFont="1" applyFill="1" applyBorder="1" applyAlignment="1">
      <alignment horizontal="center" vertical="center"/>
    </xf>
    <xf numFmtId="0" fontId="62" fillId="2" borderId="13"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2" fillId="2" borderId="14"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protection locked="0"/>
    </xf>
    <xf numFmtId="0" fontId="16" fillId="0" borderId="13"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63" fillId="0" borderId="13" xfId="0" applyFont="1" applyFill="1" applyBorder="1" applyAlignment="1">
      <alignment horizontal="center" vertical="center"/>
    </xf>
    <xf numFmtId="0" fontId="63" fillId="0" borderId="0" xfId="0" applyFont="1" applyFill="1" applyBorder="1" applyAlignment="1">
      <alignment horizontal="center" vertical="center"/>
    </xf>
    <xf numFmtId="0" fontId="63" fillId="0" borderId="14" xfId="0" applyFont="1" applyFill="1" applyBorder="1" applyAlignment="1">
      <alignment horizontal="center" vertical="center"/>
    </xf>
    <xf numFmtId="0" fontId="64" fillId="0" borderId="13"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4" fillId="0" borderId="14" xfId="0" applyFont="1" applyFill="1" applyBorder="1" applyAlignment="1" applyProtection="1">
      <alignment horizontal="center" vertical="center"/>
    </xf>
    <xf numFmtId="165" fontId="2" fillId="0" borderId="0" xfId="0" applyNumberFormat="1" applyFont="1" applyFill="1" applyProtection="1"/>
    <xf numFmtId="0" fontId="52" fillId="0" borderId="0" xfId="0" applyFont="1" applyFill="1" applyAlignment="1" applyProtection="1">
      <alignment horizontal="center"/>
    </xf>
    <xf numFmtId="0" fontId="54" fillId="0" borderId="0" xfId="0" applyFont="1" applyFill="1" applyAlignment="1" applyProtection="1">
      <alignment horizontal="center"/>
    </xf>
    <xf numFmtId="0" fontId="56" fillId="0" borderId="0" xfId="0" applyFont="1" applyFill="1" applyAlignment="1" applyProtection="1">
      <alignment horizontal="center"/>
    </xf>
    <xf numFmtId="2" fontId="23" fillId="0" borderId="0" xfId="0" applyNumberFormat="1" applyFont="1" applyFill="1" applyAlignment="1" applyProtection="1">
      <alignment horizontal="center"/>
    </xf>
    <xf numFmtId="0" fontId="5" fillId="0" borderId="0" xfId="0" applyFont="1" applyAlignment="1" applyProtection="1">
      <alignment horizontal="left"/>
      <protection hidden="1"/>
    </xf>
    <xf numFmtId="0" fontId="1" fillId="0" borderId="0" xfId="0" applyFont="1" applyFill="1" applyAlignment="1" applyProtection="1">
      <alignment horizontal="left"/>
      <protection hidden="1"/>
    </xf>
    <xf numFmtId="0" fontId="5" fillId="0" borderId="0" xfId="0" applyFont="1" applyFill="1" applyAlignment="1" applyProtection="1">
      <alignment horizontal="left"/>
      <protection hidden="1"/>
    </xf>
  </cellXfs>
  <cellStyles count="6">
    <cellStyle name="Comma" xfId="1" builtinId="3"/>
    <cellStyle name="Comma 2" xfId="5" xr:uid="{00000000-0005-0000-0000-000001000000}"/>
    <cellStyle name="Comma 3" xfId="3" xr:uid="{00000000-0005-0000-0000-000002000000}"/>
    <cellStyle name="Normal" xfId="0" builtinId="0"/>
    <cellStyle name="Normal 2" xfId="4" xr:uid="{00000000-0005-0000-0000-00000400000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45" fmlaRange="$B$46:$B$61" noThreeD="1" sel="11" val="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val="FFFFFF"/>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topLeftCell="A11" workbookViewId="0">
      <selection activeCell="A7" sqref="A7:D7"/>
    </sheetView>
  </sheetViews>
  <sheetFormatPr defaultColWidth="9.140625" defaultRowHeight="12.75" x14ac:dyDescent="0.2"/>
  <cols>
    <col min="1" max="1" width="33.42578125" style="1" customWidth="1"/>
    <col min="2" max="2" width="19.7109375" style="1" customWidth="1"/>
    <col min="3" max="3" width="23" style="1" customWidth="1"/>
    <col min="4" max="4" width="11.140625" style="1" customWidth="1"/>
    <col min="5" max="6" width="9.140625" style="1"/>
    <col min="7" max="7" width="31.42578125" style="1" customWidth="1"/>
    <col min="8" max="16384" width="9.140625" style="1"/>
  </cols>
  <sheetData>
    <row r="1" spans="1:4" ht="15.75" thickTop="1" x14ac:dyDescent="0.2">
      <c r="A1" s="319"/>
      <c r="B1" s="320"/>
      <c r="C1" s="320"/>
      <c r="D1" s="331"/>
    </row>
    <row r="2" spans="1:4" ht="15" x14ac:dyDescent="0.2">
      <c r="A2" s="321"/>
      <c r="B2" s="370"/>
      <c r="C2" s="333"/>
      <c r="D2" s="323"/>
    </row>
    <row r="3" spans="1:4" x14ac:dyDescent="0.2">
      <c r="A3" s="322"/>
      <c r="B3" s="370"/>
      <c r="C3" s="334"/>
      <c r="D3" s="323"/>
    </row>
    <row r="4" spans="1:4" ht="139.5" customHeight="1" x14ac:dyDescent="0.2">
      <c r="A4" s="324"/>
      <c r="B4" s="370"/>
      <c r="C4" s="335"/>
      <c r="D4" s="323"/>
    </row>
    <row r="5" spans="1:4" ht="27" x14ac:dyDescent="0.2">
      <c r="A5" s="371"/>
      <c r="B5" s="372"/>
      <c r="C5" s="372"/>
      <c r="D5" s="323"/>
    </row>
    <row r="6" spans="1:4" ht="7.5" customHeight="1" x14ac:dyDescent="0.2">
      <c r="A6" s="373"/>
      <c r="B6" s="374"/>
      <c r="C6" s="374"/>
      <c r="D6" s="323"/>
    </row>
    <row r="7" spans="1:4" ht="44.25" customHeight="1" x14ac:dyDescent="0.2">
      <c r="A7" s="367" t="s">
        <v>368</v>
      </c>
      <c r="B7" s="368"/>
      <c r="C7" s="368"/>
      <c r="D7" s="369"/>
    </row>
    <row r="8" spans="1:4" ht="4.5" customHeight="1" x14ac:dyDescent="0.2">
      <c r="A8" s="325"/>
      <c r="B8" s="315"/>
      <c r="C8" s="315"/>
      <c r="D8" s="323"/>
    </row>
    <row r="9" spans="1:4" ht="14.25" customHeight="1" x14ac:dyDescent="0.2">
      <c r="A9" s="325"/>
      <c r="B9" s="315"/>
      <c r="C9" s="315"/>
      <c r="D9" s="323"/>
    </row>
    <row r="10" spans="1:4" ht="30" customHeight="1" x14ac:dyDescent="0.2">
      <c r="A10" s="364" t="s">
        <v>42</v>
      </c>
      <c r="B10" s="365"/>
      <c r="C10" s="365"/>
      <c r="D10" s="366"/>
    </row>
    <row r="11" spans="1:4" ht="118.5" customHeight="1" x14ac:dyDescent="0.2">
      <c r="A11" s="325"/>
      <c r="B11" s="315"/>
      <c r="C11" s="315"/>
      <c r="D11" s="323"/>
    </row>
    <row r="12" spans="1:4" ht="27" customHeight="1" x14ac:dyDescent="0.2">
      <c r="A12" s="375" t="s">
        <v>102</v>
      </c>
      <c r="B12" s="376"/>
      <c r="C12" s="376"/>
      <c r="D12" s="377"/>
    </row>
    <row r="13" spans="1:4" ht="33.75" x14ac:dyDescent="0.2">
      <c r="A13" s="326"/>
      <c r="B13" s="313"/>
      <c r="C13" s="313"/>
      <c r="D13" s="323"/>
    </row>
    <row r="14" spans="1:4" ht="26.25" customHeight="1" x14ac:dyDescent="0.2">
      <c r="A14" s="375" t="s">
        <v>103</v>
      </c>
      <c r="B14" s="376"/>
      <c r="C14" s="376"/>
      <c r="D14" s="377"/>
    </row>
    <row r="15" spans="1:4" ht="3.75" customHeight="1" x14ac:dyDescent="0.2">
      <c r="A15" s="326"/>
      <c r="B15" s="313"/>
      <c r="C15" s="313"/>
      <c r="D15" s="323"/>
    </row>
    <row r="16" spans="1:4" ht="9.75" customHeight="1" x14ac:dyDescent="0.2">
      <c r="A16" s="326"/>
      <c r="B16" s="313"/>
      <c r="C16" s="313"/>
      <c r="D16" s="323"/>
    </row>
    <row r="17" spans="1:4" s="339" customFormat="1" ht="30" customHeight="1" x14ac:dyDescent="0.2">
      <c r="A17" s="378" t="str">
        <f>VLOOKUP(B45,A46:H69,2,FALSE)</f>
        <v>1st January till End of September 2020 (Quarter 3)</v>
      </c>
      <c r="B17" s="379"/>
      <c r="C17" s="379"/>
      <c r="D17" s="380"/>
    </row>
    <row r="18" spans="1:4" ht="24.75" customHeight="1" x14ac:dyDescent="0.2">
      <c r="A18" s="327"/>
      <c r="B18" s="314"/>
      <c r="C18" s="314"/>
      <c r="D18" s="323"/>
    </row>
    <row r="19" spans="1:4" ht="33.75" customHeight="1" x14ac:dyDescent="0.4">
      <c r="A19" s="328"/>
      <c r="B19" s="225"/>
      <c r="C19" s="226"/>
      <c r="D19" s="323"/>
    </row>
    <row r="20" spans="1:4" x14ac:dyDescent="0.2">
      <c r="A20" s="328"/>
      <c r="B20" s="226"/>
      <c r="C20" s="226"/>
      <c r="D20" s="323"/>
    </row>
    <row r="21" spans="1:4" x14ac:dyDescent="0.2">
      <c r="A21" s="328"/>
      <c r="B21" s="226"/>
      <c r="C21" s="226"/>
      <c r="D21" s="323"/>
    </row>
    <row r="22" spans="1:4" x14ac:dyDescent="0.2">
      <c r="A22" s="328"/>
      <c r="B22" s="226"/>
      <c r="C22" s="226"/>
      <c r="D22" s="323"/>
    </row>
    <row r="23" spans="1:4" x14ac:dyDescent="0.2">
      <c r="A23" s="328"/>
      <c r="B23" s="226"/>
      <c r="C23" s="226"/>
      <c r="D23" s="323"/>
    </row>
    <row r="24" spans="1:4" x14ac:dyDescent="0.2">
      <c r="A24" s="328"/>
      <c r="B24" s="226"/>
      <c r="C24" s="226"/>
      <c r="D24" s="323"/>
    </row>
    <row r="25" spans="1:4" x14ac:dyDescent="0.2">
      <c r="A25" s="328"/>
      <c r="B25" s="226"/>
      <c r="C25" s="226"/>
      <c r="D25" s="323"/>
    </row>
    <row r="26" spans="1:4" x14ac:dyDescent="0.2">
      <c r="A26" s="328"/>
      <c r="B26" s="226"/>
      <c r="C26" s="226"/>
      <c r="D26" s="323"/>
    </row>
    <row r="27" spans="1:4" x14ac:dyDescent="0.2">
      <c r="A27" s="328"/>
      <c r="B27" s="226"/>
      <c r="C27" s="226"/>
      <c r="D27" s="323"/>
    </row>
    <row r="28" spans="1:4" x14ac:dyDescent="0.2">
      <c r="A28" s="328"/>
      <c r="B28" s="226"/>
      <c r="C28" s="226"/>
      <c r="D28" s="323"/>
    </row>
    <row r="29" spans="1:4" ht="29.25" customHeight="1" x14ac:dyDescent="0.2">
      <c r="A29" s="328"/>
      <c r="B29" s="226"/>
      <c r="C29" s="226"/>
      <c r="D29" s="323"/>
    </row>
    <row r="30" spans="1:4" ht="24" customHeight="1" thickBot="1" x14ac:dyDescent="0.25">
      <c r="A30" s="329"/>
      <c r="B30" s="330"/>
      <c r="C30" s="330"/>
      <c r="D30" s="332"/>
    </row>
    <row r="31" spans="1:4" ht="13.5" thickTop="1" x14ac:dyDescent="0.2">
      <c r="A31" s="226"/>
      <c r="B31" s="226"/>
      <c r="C31" s="226"/>
      <c r="D31" s="334"/>
    </row>
    <row r="32" spans="1:4" x14ac:dyDescent="0.2">
      <c r="A32" s="2"/>
      <c r="B32" s="2"/>
      <c r="C32" s="2"/>
    </row>
    <row r="33" spans="1:10" ht="21" customHeight="1" x14ac:dyDescent="0.2">
      <c r="A33" s="2"/>
      <c r="B33" s="2"/>
      <c r="C33" s="2"/>
    </row>
    <row r="34" spans="1:10" ht="33.75" x14ac:dyDescent="0.65">
      <c r="A34" s="227" t="s">
        <v>43</v>
      </c>
      <c r="B34" s="228"/>
      <c r="C34" s="228"/>
      <c r="D34" s="336"/>
    </row>
    <row r="35" spans="1:10" ht="15" x14ac:dyDescent="0.2">
      <c r="A35" s="3"/>
      <c r="B35" s="3"/>
      <c r="C35" s="3"/>
    </row>
    <row r="36" spans="1:10" ht="20.25" customHeight="1" x14ac:dyDescent="0.3">
      <c r="A36" s="363" t="s">
        <v>315</v>
      </c>
      <c r="B36" s="363"/>
      <c r="C36" s="363"/>
      <c r="D36" s="337" t="s">
        <v>319</v>
      </c>
    </row>
    <row r="37" spans="1:10" ht="20.25" customHeight="1" x14ac:dyDescent="0.3">
      <c r="A37" s="363" t="s">
        <v>104</v>
      </c>
      <c r="B37" s="363"/>
      <c r="C37" s="363"/>
      <c r="D37" s="337" t="s">
        <v>320</v>
      </c>
    </row>
    <row r="38" spans="1:10" ht="20.25" customHeight="1" x14ac:dyDescent="0.3">
      <c r="A38" s="363" t="s">
        <v>310</v>
      </c>
      <c r="B38" s="363" t="s">
        <v>1</v>
      </c>
      <c r="C38" s="363"/>
      <c r="D38" s="337" t="s">
        <v>321</v>
      </c>
    </row>
    <row r="39" spans="1:10" ht="20.25" customHeight="1" x14ac:dyDescent="0.3">
      <c r="A39" s="363" t="s">
        <v>105</v>
      </c>
      <c r="B39" s="363"/>
      <c r="C39" s="363"/>
      <c r="D39" s="337" t="s">
        <v>322</v>
      </c>
    </row>
    <row r="40" spans="1:10" ht="20.25" customHeight="1" x14ac:dyDescent="0.3">
      <c r="A40" s="363" t="s">
        <v>316</v>
      </c>
      <c r="B40" s="363"/>
      <c r="C40" s="363"/>
      <c r="D40" s="337" t="s">
        <v>323</v>
      </c>
    </row>
    <row r="41" spans="1:10" ht="20.25" customHeight="1" x14ac:dyDescent="0.3">
      <c r="A41" s="312" t="s">
        <v>317</v>
      </c>
      <c r="B41" s="312"/>
      <c r="C41" s="312"/>
      <c r="D41" s="337" t="s">
        <v>324</v>
      </c>
    </row>
    <row r="42" spans="1:10" ht="20.25" customHeight="1" x14ac:dyDescent="0.3">
      <c r="A42" s="312" t="s">
        <v>318</v>
      </c>
      <c r="B42" s="312"/>
      <c r="C42" s="312"/>
      <c r="D42" s="337" t="s">
        <v>325</v>
      </c>
    </row>
    <row r="43" spans="1:10" ht="20.25" customHeight="1" x14ac:dyDescent="0.3">
      <c r="A43" s="312" t="s">
        <v>44</v>
      </c>
      <c r="B43" s="312"/>
      <c r="C43" s="312"/>
      <c r="D43" s="337" t="s">
        <v>326</v>
      </c>
    </row>
    <row r="44" spans="1:10" s="163" customFormat="1" hidden="1" x14ac:dyDescent="0.2">
      <c r="B44" s="167" t="str">
        <f>A17</f>
        <v>1st January till End of September 2020 (Quarter 3)</v>
      </c>
      <c r="C44" s="167"/>
    </row>
    <row r="45" spans="1:10" s="163" customFormat="1" hidden="1" x14ac:dyDescent="0.2">
      <c r="B45" s="168">
        <v>11</v>
      </c>
      <c r="C45" s="167"/>
    </row>
    <row r="46" spans="1:10" s="169" customFormat="1" hidden="1" x14ac:dyDescent="0.2">
      <c r="A46" s="169">
        <v>1</v>
      </c>
      <c r="B46" s="170" t="s">
        <v>228</v>
      </c>
      <c r="D46" s="170" t="s">
        <v>286</v>
      </c>
      <c r="H46" s="169">
        <v>2018</v>
      </c>
      <c r="I46" s="169">
        <v>2018</v>
      </c>
      <c r="J46" s="170" t="s">
        <v>229</v>
      </c>
    </row>
    <row r="47" spans="1:10" s="169" customFormat="1" hidden="1" x14ac:dyDescent="0.2">
      <c r="A47" s="169">
        <v>2</v>
      </c>
      <c r="B47" s="170" t="s">
        <v>230</v>
      </c>
      <c r="D47" s="170" t="s">
        <v>287</v>
      </c>
      <c r="H47" s="169">
        <v>2018</v>
      </c>
      <c r="I47" s="169">
        <v>2018</v>
      </c>
      <c r="J47" s="170" t="s">
        <v>231</v>
      </c>
    </row>
    <row r="48" spans="1:10" s="169" customFormat="1" hidden="1" x14ac:dyDescent="0.2">
      <c r="A48" s="169">
        <v>3</v>
      </c>
      <c r="B48" s="170" t="s">
        <v>232</v>
      </c>
      <c r="D48" s="170" t="s">
        <v>288</v>
      </c>
      <c r="H48" s="169">
        <v>2018</v>
      </c>
      <c r="I48" s="169">
        <v>2018</v>
      </c>
      <c r="J48" s="170" t="s">
        <v>233</v>
      </c>
    </row>
    <row r="49" spans="1:10" s="169" customFormat="1" hidden="1" x14ac:dyDescent="0.2">
      <c r="A49" s="169">
        <v>4</v>
      </c>
      <c r="B49" s="170" t="s">
        <v>234</v>
      </c>
      <c r="D49" s="170" t="s">
        <v>289</v>
      </c>
      <c r="H49" s="169">
        <v>2018</v>
      </c>
      <c r="I49" s="169">
        <v>2018</v>
      </c>
      <c r="J49" s="170" t="s">
        <v>224</v>
      </c>
    </row>
    <row r="50" spans="1:10" s="169" customFormat="1" hidden="1" x14ac:dyDescent="0.2">
      <c r="A50" s="169">
        <v>5</v>
      </c>
      <c r="B50" s="170" t="s">
        <v>235</v>
      </c>
      <c r="D50" s="170" t="s">
        <v>290</v>
      </c>
      <c r="H50" s="169">
        <v>2019</v>
      </c>
      <c r="I50" s="169">
        <v>2019</v>
      </c>
      <c r="J50" s="170" t="s">
        <v>236</v>
      </c>
    </row>
    <row r="51" spans="1:10" s="169" customFormat="1" hidden="1" x14ac:dyDescent="0.2">
      <c r="A51" s="169">
        <v>6</v>
      </c>
      <c r="B51" s="170" t="s">
        <v>237</v>
      </c>
      <c r="D51" s="170" t="s">
        <v>291</v>
      </c>
      <c r="H51" s="169">
        <v>2019</v>
      </c>
      <c r="I51" s="169">
        <v>2019</v>
      </c>
      <c r="J51" s="170" t="s">
        <v>238</v>
      </c>
    </row>
    <row r="52" spans="1:10" s="169" customFormat="1" hidden="1" x14ac:dyDescent="0.2">
      <c r="A52" s="169">
        <v>7</v>
      </c>
      <c r="B52" s="170" t="s">
        <v>239</v>
      </c>
      <c r="D52" s="170" t="s">
        <v>292</v>
      </c>
      <c r="H52" s="169">
        <v>2019</v>
      </c>
      <c r="I52" s="169">
        <v>2019</v>
      </c>
      <c r="J52" s="170" t="s">
        <v>240</v>
      </c>
    </row>
    <row r="53" spans="1:10" s="169" customFormat="1" hidden="1" x14ac:dyDescent="0.2">
      <c r="A53" s="169">
        <v>8</v>
      </c>
      <c r="B53" s="170" t="s">
        <v>241</v>
      </c>
      <c r="D53" s="170" t="s">
        <v>293</v>
      </c>
      <c r="H53" s="169">
        <v>2019</v>
      </c>
      <c r="I53" s="169">
        <v>2019</v>
      </c>
      <c r="J53" s="170" t="s">
        <v>225</v>
      </c>
    </row>
    <row r="54" spans="1:10" s="169" customFormat="1" hidden="1" x14ac:dyDescent="0.2">
      <c r="A54" s="169">
        <v>9</v>
      </c>
      <c r="B54" s="170" t="s">
        <v>242</v>
      </c>
      <c r="D54" s="170" t="s">
        <v>294</v>
      </c>
      <c r="H54" s="169">
        <v>2020</v>
      </c>
      <c r="I54" s="169">
        <v>2020</v>
      </c>
      <c r="J54" s="170" t="s">
        <v>243</v>
      </c>
    </row>
    <row r="55" spans="1:10" s="169" customFormat="1" hidden="1" x14ac:dyDescent="0.2">
      <c r="A55" s="169">
        <v>10</v>
      </c>
      <c r="B55" s="170" t="s">
        <v>244</v>
      </c>
      <c r="D55" s="170" t="s">
        <v>295</v>
      </c>
      <c r="H55" s="169">
        <v>2020</v>
      </c>
      <c r="I55" s="169">
        <v>2020</v>
      </c>
      <c r="J55" s="170" t="s">
        <v>245</v>
      </c>
    </row>
    <row r="56" spans="1:10" s="169" customFormat="1" hidden="1" x14ac:dyDescent="0.2">
      <c r="A56" s="169">
        <v>11</v>
      </c>
      <c r="B56" s="170" t="s">
        <v>246</v>
      </c>
      <c r="D56" s="170" t="s">
        <v>296</v>
      </c>
      <c r="H56" s="169">
        <v>2020</v>
      </c>
      <c r="I56" s="169">
        <v>2020</v>
      </c>
      <c r="J56" s="170" t="s">
        <v>247</v>
      </c>
    </row>
    <row r="57" spans="1:10" s="169" customFormat="1" hidden="1" x14ac:dyDescent="0.2">
      <c r="A57" s="169">
        <v>12</v>
      </c>
      <c r="B57" s="170" t="s">
        <v>248</v>
      </c>
      <c r="D57" s="170" t="s">
        <v>297</v>
      </c>
      <c r="H57" s="169">
        <v>2020</v>
      </c>
      <c r="I57" s="169">
        <v>2020</v>
      </c>
      <c r="J57" s="170" t="s">
        <v>226</v>
      </c>
    </row>
    <row r="58" spans="1:10" s="169" customFormat="1" hidden="1" x14ac:dyDescent="0.2">
      <c r="A58" s="169">
        <v>13</v>
      </c>
      <c r="B58" s="170" t="s">
        <v>249</v>
      </c>
      <c r="D58" s="170" t="s">
        <v>298</v>
      </c>
      <c r="H58" s="169">
        <v>2021</v>
      </c>
      <c r="I58" s="169">
        <v>2021</v>
      </c>
      <c r="J58" s="170" t="s">
        <v>250</v>
      </c>
    </row>
    <row r="59" spans="1:10" s="169" customFormat="1" hidden="1" x14ac:dyDescent="0.2">
      <c r="A59" s="169">
        <v>14</v>
      </c>
      <c r="B59" s="170" t="s">
        <v>251</v>
      </c>
      <c r="D59" s="170" t="s">
        <v>299</v>
      </c>
      <c r="H59" s="169">
        <v>2021</v>
      </c>
      <c r="I59" s="169">
        <v>2021</v>
      </c>
      <c r="J59" s="170" t="s">
        <v>252</v>
      </c>
    </row>
    <row r="60" spans="1:10" s="169" customFormat="1" hidden="1" x14ac:dyDescent="0.2">
      <c r="A60" s="169">
        <v>15</v>
      </c>
      <c r="B60" s="170" t="s">
        <v>253</v>
      </c>
      <c r="D60" s="170" t="s">
        <v>300</v>
      </c>
      <c r="H60" s="169">
        <v>2021</v>
      </c>
      <c r="I60" s="169">
        <v>2021</v>
      </c>
      <c r="J60" s="170" t="s">
        <v>254</v>
      </c>
    </row>
    <row r="61" spans="1:10" s="169" customFormat="1" hidden="1" x14ac:dyDescent="0.2">
      <c r="A61" s="169">
        <v>16</v>
      </c>
      <c r="B61" s="170" t="s">
        <v>255</v>
      </c>
      <c r="D61" s="170" t="s">
        <v>301</v>
      </c>
      <c r="H61" s="169">
        <v>2021</v>
      </c>
      <c r="I61" s="169">
        <v>2021</v>
      </c>
      <c r="J61" s="170" t="s">
        <v>227</v>
      </c>
    </row>
    <row r="62" spans="1:10" s="169" customFormat="1" hidden="1" x14ac:dyDescent="0.2">
      <c r="A62" s="169">
        <v>17</v>
      </c>
      <c r="B62" s="170" t="s">
        <v>270</v>
      </c>
      <c r="D62" s="170" t="s">
        <v>302</v>
      </c>
      <c r="H62" s="169">
        <v>2022</v>
      </c>
      <c r="I62" s="169">
        <v>2022</v>
      </c>
      <c r="J62" s="170" t="s">
        <v>278</v>
      </c>
    </row>
    <row r="63" spans="1:10" s="169" customFormat="1" hidden="1" x14ac:dyDescent="0.2">
      <c r="A63" s="169">
        <v>18</v>
      </c>
      <c r="B63" s="170" t="s">
        <v>271</v>
      </c>
      <c r="D63" s="170" t="s">
        <v>303</v>
      </c>
      <c r="H63" s="169">
        <v>2022</v>
      </c>
      <c r="I63" s="169">
        <v>2022</v>
      </c>
      <c r="J63" s="170" t="s">
        <v>279</v>
      </c>
    </row>
    <row r="64" spans="1:10" s="169" customFormat="1" hidden="1" x14ac:dyDescent="0.2">
      <c r="A64" s="169">
        <v>19</v>
      </c>
      <c r="B64" s="170" t="s">
        <v>272</v>
      </c>
      <c r="D64" s="170" t="s">
        <v>304</v>
      </c>
      <c r="H64" s="169">
        <v>2022</v>
      </c>
      <c r="I64" s="169">
        <v>2022</v>
      </c>
      <c r="J64" s="170" t="s">
        <v>280</v>
      </c>
    </row>
    <row r="65" spans="1:10" s="169" customFormat="1" hidden="1" x14ac:dyDescent="0.2">
      <c r="A65" s="169">
        <v>20</v>
      </c>
      <c r="B65" s="170" t="s">
        <v>273</v>
      </c>
      <c r="D65" s="170" t="s">
        <v>305</v>
      </c>
      <c r="H65" s="169">
        <v>2022</v>
      </c>
      <c r="I65" s="169">
        <v>2022</v>
      </c>
      <c r="J65" s="170" t="s">
        <v>281</v>
      </c>
    </row>
    <row r="66" spans="1:10" s="169" customFormat="1" hidden="1" x14ac:dyDescent="0.2">
      <c r="A66" s="169">
        <v>21</v>
      </c>
      <c r="B66" s="170" t="s">
        <v>274</v>
      </c>
      <c r="D66" s="170" t="s">
        <v>306</v>
      </c>
      <c r="H66" s="169">
        <v>2023</v>
      </c>
      <c r="I66" s="169">
        <v>2023</v>
      </c>
      <c r="J66" s="170" t="s">
        <v>282</v>
      </c>
    </row>
    <row r="67" spans="1:10" s="169" customFormat="1" hidden="1" x14ac:dyDescent="0.2">
      <c r="A67" s="169">
        <v>22</v>
      </c>
      <c r="B67" s="170" t="s">
        <v>275</v>
      </c>
      <c r="D67" s="170" t="s">
        <v>307</v>
      </c>
      <c r="H67" s="169">
        <v>2023</v>
      </c>
      <c r="I67" s="169">
        <v>2023</v>
      </c>
      <c r="J67" s="170" t="s">
        <v>283</v>
      </c>
    </row>
    <row r="68" spans="1:10" s="169" customFormat="1" hidden="1" x14ac:dyDescent="0.2">
      <c r="A68" s="169">
        <v>23</v>
      </c>
      <c r="B68" s="170" t="s">
        <v>276</v>
      </c>
      <c r="D68" s="170" t="s">
        <v>308</v>
      </c>
      <c r="H68" s="169">
        <v>2023</v>
      </c>
      <c r="I68" s="169">
        <v>2023</v>
      </c>
      <c r="J68" s="170" t="s">
        <v>284</v>
      </c>
    </row>
    <row r="69" spans="1:10" s="169" customFormat="1" hidden="1" x14ac:dyDescent="0.2">
      <c r="A69" s="169">
        <v>24</v>
      </c>
      <c r="B69" s="170" t="s">
        <v>277</v>
      </c>
      <c r="D69" s="170" t="s">
        <v>309</v>
      </c>
      <c r="H69" s="169">
        <v>2023</v>
      </c>
      <c r="I69" s="169">
        <v>2023</v>
      </c>
      <c r="J69" s="170" t="s">
        <v>285</v>
      </c>
    </row>
    <row r="70" spans="1:10" s="161" customFormat="1" x14ac:dyDescent="0.2">
      <c r="A70" s="160"/>
    </row>
    <row r="71" spans="1:10" s="161" customFormat="1" x14ac:dyDescent="0.2">
      <c r="A71" s="160"/>
    </row>
    <row r="72" spans="1:10" s="161" customFormat="1" x14ac:dyDescent="0.2"/>
    <row r="73" spans="1:10" s="161" customFormat="1" x14ac:dyDescent="0.2"/>
    <row r="74" spans="1:10" s="161" customFormat="1" x14ac:dyDescent="0.2"/>
    <row r="75" spans="1:10" s="161" customFormat="1" x14ac:dyDescent="0.2"/>
    <row r="76" spans="1:10" s="161" customFormat="1" x14ac:dyDescent="0.2"/>
    <row r="77" spans="1:10" s="161" customFormat="1" x14ac:dyDescent="0.2"/>
    <row r="78" spans="1:10" s="161" customFormat="1" x14ac:dyDescent="0.2"/>
    <row r="79" spans="1:10" s="161" customFormat="1" x14ac:dyDescent="0.2"/>
    <row r="80" spans="1:10" s="161" customFormat="1" x14ac:dyDescent="0.2"/>
    <row r="81" s="161" customFormat="1" x14ac:dyDescent="0.2"/>
    <row r="82" s="161" customFormat="1" x14ac:dyDescent="0.2"/>
    <row r="83" s="161" customFormat="1" x14ac:dyDescent="0.2"/>
    <row r="84" s="161" customFormat="1" x14ac:dyDescent="0.2"/>
  </sheetData>
  <sheetProtection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4100" r:id="rId5"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workbookViewId="0">
      <selection activeCell="D58" sqref="D58"/>
    </sheetView>
  </sheetViews>
  <sheetFormatPr defaultColWidth="9.140625" defaultRowHeight="12.75" x14ac:dyDescent="0.2"/>
  <cols>
    <col min="1" max="1" width="17.85546875" customWidth="1"/>
    <col min="2" max="2" width="14.140625" customWidth="1"/>
    <col min="3" max="3" width="32.42578125" customWidth="1"/>
    <col min="4" max="4" width="17.140625" customWidth="1"/>
    <col min="5" max="5" width="16.42578125" customWidth="1"/>
    <col min="6" max="6" width="3.85546875" customWidth="1"/>
    <col min="7" max="7" width="9.140625" style="9" customWidth="1"/>
    <col min="8" max="8" width="22.42578125" style="9" bestFit="1" customWidth="1"/>
    <col min="9" max="16384" width="9.140625" style="9"/>
  </cols>
  <sheetData>
    <row r="1" spans="1:6" s="240" customFormat="1" ht="18.75" x14ac:dyDescent="0.4">
      <c r="A1" s="253" t="str">
        <f>'Cover &amp; Table of Contents'!A7:C7 &amp; " " &amp; 'Cover &amp; Table of Contents'!A10:C10</f>
        <v>Safi Local Council</v>
      </c>
      <c r="B1" s="238"/>
      <c r="C1" s="238"/>
      <c r="D1" s="239"/>
      <c r="E1" s="239"/>
      <c r="F1" s="254" t="s">
        <v>106</v>
      </c>
    </row>
    <row r="2" spans="1:6" s="240" customFormat="1" ht="18.75" x14ac:dyDescent="0.4">
      <c r="A2" s="241"/>
      <c r="B2" s="242"/>
      <c r="C2" s="241"/>
      <c r="D2" s="243"/>
      <c r="E2" s="241"/>
      <c r="F2" s="255" t="str">
        <f>'Cover &amp; Table of Contents'!B44</f>
        <v>1st January till End of September 2020 (Quarter 3)</v>
      </c>
    </row>
    <row r="3" spans="1:6" x14ac:dyDescent="0.2">
      <c r="A3" s="5"/>
      <c r="B3" s="5"/>
      <c r="C3" s="5"/>
      <c r="D3" s="51"/>
      <c r="E3" s="6"/>
      <c r="F3" s="8"/>
    </row>
    <row r="4" spans="1:6" ht="15" x14ac:dyDescent="0.2">
      <c r="A4" s="233" t="str">
        <f>'Cover &amp; Table of Contents'!A36:C36</f>
        <v>Overview and Summary</v>
      </c>
      <c r="B4" s="234"/>
      <c r="C4" s="234"/>
      <c r="D4" s="234"/>
      <c r="E4" s="234"/>
      <c r="F4" s="235"/>
    </row>
    <row r="5" spans="1:6" x14ac:dyDescent="0.2">
      <c r="A5" s="4"/>
      <c r="B5" s="4"/>
      <c r="C5" s="4"/>
      <c r="D5" s="4"/>
      <c r="E5" s="4"/>
      <c r="F5" s="4"/>
    </row>
    <row r="6" spans="1:6" x14ac:dyDescent="0.2">
      <c r="A6" s="4"/>
      <c r="B6" s="4"/>
      <c r="C6" s="4"/>
      <c r="D6" s="4"/>
      <c r="E6" s="4"/>
      <c r="F6" s="4"/>
    </row>
    <row r="7" spans="1:6" x14ac:dyDescent="0.2">
      <c r="A7" s="4"/>
      <c r="B7" s="4"/>
      <c r="C7" s="4"/>
      <c r="D7" s="4"/>
      <c r="E7" s="4"/>
      <c r="F7" s="4"/>
    </row>
    <row r="8" spans="1:6" x14ac:dyDescent="0.2">
      <c r="A8" s="4"/>
      <c r="B8" s="4"/>
      <c r="C8" s="4"/>
      <c r="D8" s="4"/>
      <c r="E8" s="4"/>
      <c r="F8" s="4"/>
    </row>
    <row r="9" spans="1:6" x14ac:dyDescent="0.2">
      <c r="A9" s="4"/>
      <c r="B9" s="4"/>
      <c r="C9" s="4"/>
      <c r="D9" s="4"/>
      <c r="E9" s="4"/>
      <c r="F9" s="4"/>
    </row>
    <row r="10" spans="1:6" x14ac:dyDescent="0.2">
      <c r="A10" s="4"/>
      <c r="B10" s="4"/>
      <c r="C10" s="4"/>
      <c r="D10" s="4"/>
      <c r="E10" s="4"/>
      <c r="F10" s="4"/>
    </row>
    <row r="11" spans="1:6" x14ac:dyDescent="0.2">
      <c r="A11" s="4"/>
      <c r="B11" s="4"/>
      <c r="C11" s="4"/>
      <c r="D11" s="4"/>
      <c r="E11" s="4"/>
      <c r="F11" s="4"/>
    </row>
    <row r="12" spans="1:6" x14ac:dyDescent="0.2">
      <c r="A12" s="4"/>
      <c r="B12" s="4"/>
      <c r="C12" s="4"/>
      <c r="D12" s="4"/>
      <c r="E12" s="4"/>
      <c r="F12" s="4"/>
    </row>
    <row r="13" spans="1:6" x14ac:dyDescent="0.2">
      <c r="A13" s="4"/>
      <c r="B13" s="4"/>
      <c r="C13" s="4"/>
      <c r="D13" s="4"/>
      <c r="E13" s="4"/>
      <c r="F13" s="4"/>
    </row>
    <row r="14" spans="1:6" x14ac:dyDescent="0.2">
      <c r="A14" s="4"/>
      <c r="B14" s="4"/>
      <c r="C14" s="4"/>
      <c r="D14" s="4"/>
      <c r="E14" s="4"/>
      <c r="F14" s="4"/>
    </row>
    <row r="15" spans="1:6" x14ac:dyDescent="0.2">
      <c r="A15" s="4"/>
      <c r="B15" s="4"/>
      <c r="C15" s="4"/>
      <c r="D15" s="4"/>
      <c r="E15" s="4"/>
      <c r="F15" s="4"/>
    </row>
    <row r="16" spans="1:6" x14ac:dyDescent="0.2">
      <c r="A16" s="4"/>
      <c r="B16" s="4"/>
      <c r="C16" s="4"/>
      <c r="D16" s="4"/>
      <c r="E16" s="4"/>
      <c r="F16" s="4"/>
    </row>
    <row r="17" spans="1:6" x14ac:dyDescent="0.2">
      <c r="A17" s="4"/>
      <c r="B17" s="4"/>
      <c r="C17" s="4"/>
      <c r="D17" s="4"/>
      <c r="E17" s="4"/>
      <c r="F17" s="4"/>
    </row>
    <row r="18" spans="1:6" x14ac:dyDescent="0.2">
      <c r="A18" s="4"/>
      <c r="B18" s="4"/>
      <c r="C18" s="4"/>
      <c r="D18" s="4"/>
      <c r="E18" s="4"/>
      <c r="F18" s="4"/>
    </row>
    <row r="19" spans="1:6" x14ac:dyDescent="0.2">
      <c r="A19" s="4"/>
      <c r="B19" s="4"/>
      <c r="C19" s="4"/>
      <c r="D19" s="4"/>
      <c r="E19" s="4"/>
      <c r="F19" s="4"/>
    </row>
    <row r="20" spans="1:6" x14ac:dyDescent="0.2">
      <c r="A20" s="4"/>
      <c r="B20" s="4"/>
      <c r="C20" s="4"/>
      <c r="D20" s="4"/>
      <c r="E20" s="4"/>
      <c r="F20" s="4"/>
    </row>
    <row r="21" spans="1:6" x14ac:dyDescent="0.2">
      <c r="A21" s="4"/>
      <c r="B21" s="4"/>
      <c r="C21" s="4"/>
      <c r="D21" s="4"/>
      <c r="E21" s="4"/>
      <c r="F21" s="4"/>
    </row>
    <row r="22" spans="1:6" x14ac:dyDescent="0.2">
      <c r="A22" s="4"/>
      <c r="B22" s="4"/>
      <c r="C22" s="4"/>
      <c r="D22" s="4"/>
      <c r="E22" s="4"/>
      <c r="F22" s="4"/>
    </row>
    <row r="23" spans="1:6" x14ac:dyDescent="0.2">
      <c r="A23" s="4"/>
      <c r="B23" s="4"/>
      <c r="C23" s="4"/>
      <c r="D23" s="4"/>
      <c r="E23" s="4"/>
      <c r="F23" s="4"/>
    </row>
    <row r="24" spans="1:6" x14ac:dyDescent="0.2">
      <c r="A24" s="4"/>
      <c r="B24" s="4"/>
      <c r="C24" s="4"/>
      <c r="D24" s="4"/>
      <c r="E24" s="4"/>
      <c r="F24" s="4"/>
    </row>
    <row r="25" spans="1:6" x14ac:dyDescent="0.2">
      <c r="A25" s="4"/>
      <c r="B25" s="4"/>
      <c r="C25" s="4"/>
      <c r="D25" s="4"/>
      <c r="E25" s="4"/>
      <c r="F25" s="4"/>
    </row>
    <row r="26" spans="1:6" x14ac:dyDescent="0.2">
      <c r="A26" s="4"/>
      <c r="B26" s="4"/>
      <c r="C26" s="4"/>
      <c r="D26" s="4"/>
      <c r="E26" s="4"/>
      <c r="F26" s="4"/>
    </row>
    <row r="27" spans="1:6" x14ac:dyDescent="0.2">
      <c r="A27" s="4"/>
      <c r="B27" s="4"/>
      <c r="C27" s="4"/>
      <c r="D27" s="4"/>
      <c r="E27" s="4"/>
      <c r="F27" s="4"/>
    </row>
    <row r="28" spans="1:6" x14ac:dyDescent="0.2">
      <c r="A28" s="4"/>
      <c r="B28" s="4"/>
      <c r="C28" s="4"/>
      <c r="D28" s="4"/>
      <c r="E28" s="4"/>
      <c r="F28" s="4"/>
    </row>
    <row r="29" spans="1:6" x14ac:dyDescent="0.2">
      <c r="A29" s="4"/>
      <c r="B29" s="4"/>
      <c r="C29" s="4"/>
      <c r="D29" s="4"/>
      <c r="E29" s="4"/>
      <c r="F29" s="4"/>
    </row>
    <row r="30" spans="1:6" x14ac:dyDescent="0.2">
      <c r="A30" s="4"/>
      <c r="B30" s="4"/>
      <c r="C30" s="4"/>
      <c r="D30" s="4"/>
      <c r="E30" s="4"/>
      <c r="F30" s="4"/>
    </row>
    <row r="31" spans="1:6" x14ac:dyDescent="0.2">
      <c r="A31" s="4"/>
      <c r="B31" s="4"/>
      <c r="C31" s="4"/>
      <c r="D31" s="4"/>
      <c r="E31" s="4"/>
      <c r="F31" s="4"/>
    </row>
    <row r="32" spans="1:6" x14ac:dyDescent="0.2">
      <c r="A32" s="4"/>
      <c r="B32" s="4"/>
      <c r="C32" s="4"/>
      <c r="D32" s="4"/>
      <c r="E32" s="4"/>
      <c r="F32" s="4"/>
    </row>
    <row r="33" spans="1:6" x14ac:dyDescent="0.2">
      <c r="A33" s="4"/>
      <c r="B33" s="4"/>
      <c r="C33" s="4"/>
      <c r="D33" s="4"/>
      <c r="E33" s="4"/>
      <c r="F33" s="4"/>
    </row>
    <row r="34" spans="1:6" x14ac:dyDescent="0.2">
      <c r="A34" s="4"/>
      <c r="B34" s="4"/>
      <c r="C34" s="4"/>
      <c r="D34" s="4"/>
      <c r="E34" s="4"/>
      <c r="F34" s="4"/>
    </row>
    <row r="35" spans="1:6" x14ac:dyDescent="0.2">
      <c r="A35" s="4"/>
      <c r="B35" s="4"/>
      <c r="C35" s="4"/>
      <c r="D35" s="4"/>
      <c r="E35" s="4"/>
      <c r="F35" s="4"/>
    </row>
    <row r="36" spans="1:6" x14ac:dyDescent="0.2">
      <c r="A36" s="4"/>
      <c r="B36" s="4"/>
      <c r="C36" s="4"/>
      <c r="D36" s="4"/>
      <c r="E36" s="4"/>
      <c r="F36" s="4"/>
    </row>
    <row r="37" spans="1:6" x14ac:dyDescent="0.2">
      <c r="A37" s="4"/>
      <c r="B37" s="4"/>
      <c r="C37" s="4"/>
      <c r="D37" s="4"/>
      <c r="E37" s="4"/>
      <c r="F37" s="4"/>
    </row>
    <row r="38" spans="1:6" x14ac:dyDescent="0.2">
      <c r="A38" s="4"/>
      <c r="B38" s="4"/>
      <c r="C38" s="4"/>
      <c r="D38" s="4"/>
      <c r="E38" s="4"/>
      <c r="F38" s="4"/>
    </row>
    <row r="39" spans="1:6" x14ac:dyDescent="0.2">
      <c r="A39" s="4"/>
      <c r="B39" s="4"/>
      <c r="C39" s="4"/>
      <c r="D39" s="4"/>
      <c r="E39" s="4"/>
      <c r="F39" s="4"/>
    </row>
    <row r="40" spans="1:6" x14ac:dyDescent="0.2">
      <c r="A40" s="4"/>
      <c r="B40" s="4"/>
      <c r="C40" s="4"/>
      <c r="D40" s="4"/>
      <c r="E40" s="4"/>
      <c r="F40" s="4"/>
    </row>
    <row r="41" spans="1:6" x14ac:dyDescent="0.2">
      <c r="A41" s="4"/>
      <c r="B41" s="4"/>
      <c r="C41" s="4"/>
      <c r="D41" s="4"/>
      <c r="E41" s="4"/>
      <c r="F41" s="4"/>
    </row>
    <row r="42" spans="1:6" x14ac:dyDescent="0.2">
      <c r="A42" s="4"/>
      <c r="B42" s="4"/>
      <c r="C42" s="4"/>
      <c r="D42" s="4"/>
      <c r="E42" s="4"/>
      <c r="F42" s="4"/>
    </row>
    <row r="43" spans="1:6" x14ac:dyDescent="0.2">
      <c r="A43" s="4"/>
      <c r="B43" s="4"/>
      <c r="C43" s="4"/>
      <c r="D43" s="4"/>
      <c r="E43" s="4"/>
      <c r="F43" s="4"/>
    </row>
    <row r="44" spans="1:6" x14ac:dyDescent="0.2">
      <c r="A44" s="4"/>
      <c r="B44" s="4"/>
      <c r="C44" s="4"/>
      <c r="D44" s="4"/>
      <c r="E44" s="4"/>
      <c r="F44" s="4"/>
    </row>
    <row r="45" spans="1:6" x14ac:dyDescent="0.2">
      <c r="A45" s="4"/>
      <c r="B45" s="4"/>
      <c r="C45" s="4"/>
      <c r="D45" s="4"/>
      <c r="E45" s="4"/>
      <c r="F45" s="4"/>
    </row>
    <row r="46" spans="1:6" x14ac:dyDescent="0.2">
      <c r="A46" s="4"/>
      <c r="B46" s="4"/>
      <c r="C46" s="4"/>
      <c r="D46" s="4"/>
      <c r="E46" s="4"/>
      <c r="F46" s="4"/>
    </row>
    <row r="47" spans="1:6" x14ac:dyDescent="0.2">
      <c r="A47" s="4"/>
      <c r="B47" s="4"/>
      <c r="C47" s="4"/>
      <c r="D47" s="4"/>
      <c r="E47" s="4"/>
      <c r="F47" s="4"/>
    </row>
    <row r="48" spans="1:6" x14ac:dyDescent="0.2">
      <c r="A48" s="4"/>
      <c r="B48" s="4"/>
      <c r="C48" s="4"/>
      <c r="D48" s="4"/>
      <c r="E48" s="4"/>
      <c r="F48" s="4"/>
    </row>
    <row r="49" spans="1:8" x14ac:dyDescent="0.2">
      <c r="A49" s="4"/>
      <c r="B49" s="4"/>
      <c r="C49" s="4"/>
      <c r="D49" s="4"/>
      <c r="E49" s="4"/>
      <c r="F49" s="4"/>
    </row>
    <row r="50" spans="1:8" x14ac:dyDescent="0.2">
      <c r="A50" s="4"/>
      <c r="B50" s="4"/>
      <c r="C50" s="4"/>
      <c r="D50" s="4"/>
      <c r="E50" s="4"/>
      <c r="F50" s="4"/>
    </row>
    <row r="51" spans="1:8" x14ac:dyDescent="0.2">
      <c r="A51" s="4"/>
      <c r="B51" s="4"/>
      <c r="C51" s="4"/>
      <c r="D51" s="4"/>
      <c r="E51" s="4"/>
      <c r="F51" s="4"/>
    </row>
    <row r="52" spans="1:8" x14ac:dyDescent="0.2">
      <c r="A52" s="4"/>
      <c r="B52" s="4"/>
      <c r="C52" s="4"/>
      <c r="D52" s="4"/>
      <c r="E52" s="4"/>
      <c r="F52" s="4"/>
    </row>
    <row r="53" spans="1:8" x14ac:dyDescent="0.2">
      <c r="A53" s="4"/>
      <c r="B53" s="4"/>
      <c r="C53" s="4"/>
      <c r="D53" s="4"/>
      <c r="E53" s="4"/>
      <c r="F53" s="4"/>
    </row>
    <row r="54" spans="1:8" x14ac:dyDescent="0.2">
      <c r="A54" s="4"/>
      <c r="B54" s="4"/>
      <c r="C54" s="4"/>
      <c r="D54" s="4"/>
      <c r="E54" s="4"/>
      <c r="F54" s="4"/>
    </row>
    <row r="55" spans="1:8" x14ac:dyDescent="0.2">
      <c r="A55" s="4"/>
      <c r="B55" s="4"/>
      <c r="C55" s="4"/>
      <c r="D55" s="4"/>
      <c r="E55" s="4"/>
      <c r="F55" s="4"/>
    </row>
    <row r="56" spans="1:8" x14ac:dyDescent="0.2">
      <c r="A56" s="4"/>
      <c r="B56" s="4"/>
      <c r="C56" s="4"/>
      <c r="D56" s="4"/>
      <c r="E56" s="4"/>
      <c r="F56" s="4"/>
    </row>
    <row r="57" spans="1:8" s="231" customFormat="1" ht="15.75" x14ac:dyDescent="0.25">
      <c r="B57" s="229"/>
      <c r="C57" s="230"/>
      <c r="D57" s="229"/>
      <c r="E57" s="229"/>
    </row>
    <row r="58" spans="1:8" s="231" customFormat="1" ht="17.25" customHeight="1" x14ac:dyDescent="0.25">
      <c r="B58" s="236" t="s">
        <v>361</v>
      </c>
      <c r="C58" s="232"/>
      <c r="D58" s="236" t="s">
        <v>362</v>
      </c>
      <c r="E58"/>
      <c r="G58" s="317"/>
      <c r="H58" s="318" t="s">
        <v>314</v>
      </c>
    </row>
    <row r="59" spans="1:8" s="231" customFormat="1" ht="15.75" x14ac:dyDescent="0.25">
      <c r="A59" s="230"/>
      <c r="B59" s="256" t="s">
        <v>76</v>
      </c>
      <c r="C59" s="230"/>
      <c r="D59" s="257" t="s">
        <v>75</v>
      </c>
      <c r="E59" s="230"/>
      <c r="F59" s="230"/>
    </row>
    <row r="60" spans="1:8" ht="4.5" customHeight="1" x14ac:dyDescent="0.2"/>
  </sheetData>
  <sheetProtection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64"/>
  <sheetViews>
    <sheetView showGridLines="0" zoomScale="120" zoomScaleNormal="120" workbookViewId="0">
      <pane xSplit="3" ySplit="10" topLeftCell="G26" activePane="bottomRight" state="frozenSplit"/>
      <selection pane="topRight" activeCell="J1" sqref="J1"/>
      <selection pane="bottomLeft" activeCell="A18" sqref="A18"/>
      <selection pane="bottomRight" activeCell="G107" sqref="G107"/>
    </sheetView>
  </sheetViews>
  <sheetFormatPr defaultColWidth="9.140625" defaultRowHeight="15.75" x14ac:dyDescent="0.25"/>
  <cols>
    <col min="1" max="1" width="3.28515625" style="44" customWidth="1"/>
    <col min="2" max="2" width="8.85546875" style="147" customWidth="1"/>
    <col min="3" max="3" width="48.42578125" style="27" customWidth="1"/>
    <col min="4" max="5" width="2.42578125" style="26" customWidth="1"/>
    <col min="6" max="6" width="1.28515625" style="26" customWidth="1"/>
    <col min="7" max="7" width="16.140625" style="26" customWidth="1"/>
    <col min="8" max="8" width="1.7109375" style="26" hidden="1" customWidth="1"/>
    <col min="9" max="9" width="0.7109375" style="26" customWidth="1"/>
    <col min="10" max="10" width="16.140625" style="26" customWidth="1"/>
    <col min="11" max="11" width="0.7109375" style="26" customWidth="1"/>
    <col min="12" max="12" width="16.140625" style="26" customWidth="1"/>
    <col min="13" max="13" width="0.7109375" style="26" customWidth="1"/>
    <col min="14" max="14" width="16.85546875" style="26" customWidth="1"/>
    <col min="15" max="15" width="5.7109375" style="27" customWidth="1"/>
    <col min="16" max="16" width="112.28515625" style="27" bestFit="1" customWidth="1"/>
    <col min="17" max="17" width="10.85546875" style="27" bestFit="1" customWidth="1"/>
    <col min="18" max="16384" width="9.140625" style="27"/>
  </cols>
  <sheetData>
    <row r="1" spans="1:21" s="240" customFormat="1" ht="15" x14ac:dyDescent="0.3">
      <c r="A1" s="247" t="str">
        <f>'Cover &amp; Table of Contents'!A7:C7 &amp; " " &amp; 'Cover &amp; Table of Contents'!A10:C10</f>
        <v>Safi Local Council</v>
      </c>
      <c r="B1" s="245"/>
      <c r="C1" s="248"/>
      <c r="D1" s="248"/>
      <c r="E1" s="239"/>
      <c r="F1" s="239"/>
      <c r="L1" s="249"/>
      <c r="N1" s="249" t="str">
        <f>Overview!F1</f>
        <v>Quarterly Financial Report</v>
      </c>
    </row>
    <row r="2" spans="1:21" s="240" customFormat="1" ht="15" x14ac:dyDescent="0.3">
      <c r="A2" s="241"/>
      <c r="B2" s="246"/>
      <c r="C2" s="250"/>
      <c r="D2" s="241"/>
      <c r="E2" s="251"/>
      <c r="F2" s="241"/>
      <c r="G2" s="244"/>
      <c r="H2" s="244"/>
      <c r="I2" s="244"/>
      <c r="J2" s="244"/>
      <c r="K2" s="244"/>
      <c r="L2" s="252"/>
      <c r="M2" s="244"/>
      <c r="N2" s="252" t="str">
        <f>Overview!F2</f>
        <v>1st January till End of September 2020 (Quarter 3)</v>
      </c>
    </row>
    <row r="4" spans="1:21" s="203" customFormat="1" ht="18" x14ac:dyDescent="0.25">
      <c r="A4" s="182"/>
      <c r="B4" s="202"/>
      <c r="C4" s="382" t="str">
        <f>'Cover &amp; Table of Contents'!A37</f>
        <v xml:space="preserve">Statement of Income and Expenditure  </v>
      </c>
      <c r="D4" s="382"/>
      <c r="E4" s="382"/>
      <c r="F4" s="382"/>
      <c r="G4" s="382"/>
      <c r="H4" s="382"/>
      <c r="I4" s="382"/>
      <c r="J4" s="382"/>
      <c r="K4" s="382"/>
      <c r="L4" s="382"/>
      <c r="M4" s="211"/>
    </row>
    <row r="5" spans="1:21" s="68" customFormat="1" ht="11.25" customHeight="1" x14ac:dyDescent="0.3">
      <c r="A5" s="65"/>
      <c r="B5" s="147"/>
      <c r="C5" s="66"/>
      <c r="D5" s="67"/>
      <c r="E5" s="67"/>
      <c r="F5" s="67"/>
      <c r="G5" s="67"/>
      <c r="H5" s="67"/>
      <c r="I5" s="67"/>
      <c r="J5" s="67"/>
      <c r="K5" s="67"/>
      <c r="L5" s="67"/>
      <c r="M5" s="67"/>
      <c r="N5" s="67"/>
    </row>
    <row r="6" spans="1:21" s="205" customFormat="1" ht="18" x14ac:dyDescent="0.25">
      <c r="A6" s="183"/>
      <c r="B6" s="204"/>
      <c r="C6" s="383" t="str">
        <f>'Cover &amp; Table of Contents'!B44</f>
        <v>1st January till End of September 2020 (Quarter 3)</v>
      </c>
      <c r="D6" s="383"/>
      <c r="E6" s="383"/>
      <c r="F6" s="383"/>
      <c r="G6" s="383"/>
      <c r="H6" s="383"/>
      <c r="I6" s="383"/>
      <c r="J6" s="383"/>
      <c r="K6" s="383"/>
      <c r="L6" s="383"/>
      <c r="M6" s="212"/>
      <c r="N6" s="206"/>
      <c r="O6" s="207"/>
    </row>
    <row r="7" spans="1:21" x14ac:dyDescent="0.25">
      <c r="O7" s="162"/>
    </row>
    <row r="8" spans="1:21" s="30" customFormat="1" ht="12.75" customHeight="1" x14ac:dyDescent="0.25">
      <c r="B8" s="148"/>
      <c r="C8" s="28" t="s">
        <v>4</v>
      </c>
      <c r="D8" s="29"/>
      <c r="E8" s="29"/>
      <c r="F8" s="29"/>
      <c r="G8" s="217" t="s">
        <v>262</v>
      </c>
      <c r="H8" s="217"/>
      <c r="I8" s="217"/>
      <c r="J8" s="217" t="s">
        <v>209</v>
      </c>
      <c r="K8" s="222"/>
      <c r="L8" s="217" t="s">
        <v>268</v>
      </c>
      <c r="M8" s="222"/>
      <c r="N8" s="217" t="s">
        <v>267</v>
      </c>
    </row>
    <row r="9" spans="1:21" s="31" customFormat="1" ht="12.75" customHeight="1" x14ac:dyDescent="0.25">
      <c r="A9" s="30"/>
      <c r="B9" s="148"/>
      <c r="D9" s="32"/>
      <c r="E9" s="32"/>
      <c r="F9" s="33"/>
      <c r="G9" s="223" t="s">
        <v>263</v>
      </c>
      <c r="H9" s="223"/>
      <c r="I9" s="223"/>
      <c r="J9" s="223">
        <f>VLOOKUP('Cover &amp; Table of Contents'!B45,'Cover &amp; Table of Contents'!A46:L69,9,FALSE)</f>
        <v>2020</v>
      </c>
      <c r="K9" s="224"/>
      <c r="L9" s="223" t="s">
        <v>263</v>
      </c>
      <c r="M9" s="224"/>
      <c r="N9" s="223">
        <f>J9</f>
        <v>2020</v>
      </c>
    </row>
    <row r="10" spans="1:21" x14ac:dyDescent="0.25">
      <c r="D10" s="34"/>
      <c r="E10" s="34"/>
      <c r="F10" s="34"/>
      <c r="G10" s="177" t="s">
        <v>130</v>
      </c>
      <c r="H10" s="178"/>
      <c r="I10" s="178"/>
      <c r="J10" s="177" t="s">
        <v>130</v>
      </c>
      <c r="K10" s="175"/>
      <c r="L10" s="177" t="s">
        <v>130</v>
      </c>
      <c r="M10" s="175"/>
      <c r="N10" s="177" t="s">
        <v>130</v>
      </c>
    </row>
    <row r="11" spans="1:21" x14ac:dyDescent="0.25">
      <c r="D11" s="35"/>
      <c r="E11" s="35"/>
      <c r="F11" s="35"/>
      <c r="G11" s="179"/>
      <c r="H11" s="179"/>
      <c r="I11" s="179"/>
      <c r="J11" s="179"/>
      <c r="K11" s="175"/>
      <c r="L11" s="179"/>
      <c r="M11" s="175"/>
      <c r="N11" s="179"/>
    </row>
    <row r="12" spans="1:21" x14ac:dyDescent="0.25">
      <c r="C12" s="82" t="s">
        <v>0</v>
      </c>
      <c r="D12" s="35"/>
      <c r="E12" s="35"/>
      <c r="F12" s="35"/>
      <c r="G12" s="179"/>
      <c r="H12" s="179"/>
      <c r="I12" s="179"/>
      <c r="J12" s="179"/>
      <c r="K12" s="175"/>
      <c r="L12" s="179"/>
      <c r="M12" s="175"/>
      <c r="N12" s="179"/>
      <c r="Q12" s="159"/>
      <c r="R12" s="159"/>
      <c r="S12" s="159"/>
      <c r="T12" s="159"/>
      <c r="U12" s="159"/>
    </row>
    <row r="13" spans="1:21" x14ac:dyDescent="0.25">
      <c r="C13" s="76"/>
      <c r="D13" s="35"/>
      <c r="E13" s="35"/>
      <c r="F13" s="35"/>
      <c r="G13" s="179"/>
      <c r="H13" s="179"/>
      <c r="I13" s="179"/>
      <c r="J13" s="179"/>
      <c r="K13" s="175"/>
      <c r="L13" s="179"/>
      <c r="M13" s="175"/>
      <c r="N13" s="179"/>
    </row>
    <row r="14" spans="1:21" x14ac:dyDescent="0.25">
      <c r="C14" s="76" t="s">
        <v>77</v>
      </c>
      <c r="D14" s="38"/>
      <c r="E14" s="38"/>
      <c r="F14" s="38"/>
      <c r="G14" s="302">
        <f>G137</f>
        <v>211941</v>
      </c>
      <c r="H14" s="180"/>
      <c r="I14" s="180"/>
      <c r="J14" s="302">
        <f>J137</f>
        <v>305228</v>
      </c>
      <c r="K14" s="175"/>
      <c r="L14" s="302">
        <f>L137</f>
        <v>0</v>
      </c>
      <c r="M14" s="175"/>
      <c r="N14" s="302">
        <f>N137</f>
        <v>305228</v>
      </c>
    </row>
    <row r="15" spans="1:21" x14ac:dyDescent="0.25">
      <c r="C15" s="76" t="s">
        <v>39</v>
      </c>
      <c r="D15" s="38"/>
      <c r="E15" s="38"/>
      <c r="F15" s="38"/>
      <c r="G15" s="303">
        <f>G142</f>
        <v>7011</v>
      </c>
      <c r="H15" s="180"/>
      <c r="I15" s="180"/>
      <c r="J15" s="303">
        <f>J142</f>
        <v>8000</v>
      </c>
      <c r="K15" s="175"/>
      <c r="L15" s="303">
        <f>L142</f>
        <v>0</v>
      </c>
      <c r="M15" s="175"/>
      <c r="N15" s="303">
        <f>N142</f>
        <v>8000</v>
      </c>
      <c r="Q15" s="385"/>
      <c r="R15" s="385"/>
      <c r="S15" s="385"/>
      <c r="T15" s="385"/>
      <c r="U15" s="385"/>
    </row>
    <row r="16" spans="1:21" x14ac:dyDescent="0.25">
      <c r="C16" s="76" t="s">
        <v>40</v>
      </c>
      <c r="D16" s="38"/>
      <c r="E16" s="38"/>
      <c r="F16" s="38"/>
      <c r="G16" s="303">
        <f>G147</f>
        <v>1597</v>
      </c>
      <c r="H16" s="180"/>
      <c r="I16" s="180"/>
      <c r="J16" s="303">
        <f>J147</f>
        <v>2050</v>
      </c>
      <c r="K16" s="175"/>
      <c r="L16" s="303">
        <f>L147</f>
        <v>0</v>
      </c>
      <c r="M16" s="175"/>
      <c r="N16" s="303">
        <f>N147</f>
        <v>2050</v>
      </c>
    </row>
    <row r="17" spans="1:14" x14ac:dyDescent="0.25">
      <c r="C17" s="76" t="s">
        <v>41</v>
      </c>
      <c r="D17" s="38"/>
      <c r="E17" s="38"/>
      <c r="F17" s="38"/>
      <c r="G17" s="303">
        <f>G152</f>
        <v>0</v>
      </c>
      <c r="H17" s="180"/>
      <c r="I17" s="180"/>
      <c r="J17" s="303">
        <f>J152</f>
        <v>40</v>
      </c>
      <c r="K17" s="175"/>
      <c r="L17" s="303">
        <f>L152</f>
        <v>0</v>
      </c>
      <c r="M17" s="175"/>
      <c r="N17" s="303">
        <f>N152</f>
        <v>40</v>
      </c>
    </row>
    <row r="18" spans="1:14" x14ac:dyDescent="0.25">
      <c r="C18" s="76" t="s">
        <v>90</v>
      </c>
      <c r="D18" s="38"/>
      <c r="E18" s="38"/>
      <c r="F18" s="38"/>
      <c r="G18" s="303">
        <f>G162</f>
        <v>11641</v>
      </c>
      <c r="H18" s="180"/>
      <c r="I18" s="180"/>
      <c r="J18" s="303">
        <f>J162</f>
        <v>10500</v>
      </c>
      <c r="K18" s="175"/>
      <c r="L18" s="303">
        <f>L162</f>
        <v>0</v>
      </c>
      <c r="M18" s="175"/>
      <c r="N18" s="303">
        <f>N162</f>
        <v>10500</v>
      </c>
    </row>
    <row r="19" spans="1:14" x14ac:dyDescent="0.25">
      <c r="C19" s="157" t="s">
        <v>65</v>
      </c>
      <c r="D19" s="45"/>
      <c r="E19" s="45"/>
      <c r="F19" s="45"/>
      <c r="G19" s="264">
        <f>SUM(G14:G18)</f>
        <v>232190</v>
      </c>
      <c r="H19" s="181"/>
      <c r="I19" s="181"/>
      <c r="J19" s="264">
        <f>SUM(J14:J18)</f>
        <v>325818</v>
      </c>
      <c r="K19" s="175"/>
      <c r="L19" s="264">
        <f>SUM(L14:L18)</f>
        <v>0</v>
      </c>
      <c r="M19" s="175"/>
      <c r="N19" s="264">
        <f>SUM(N14:N18)</f>
        <v>325818</v>
      </c>
    </row>
    <row r="20" spans="1:14" x14ac:dyDescent="0.25">
      <c r="C20" s="76"/>
      <c r="D20" s="38"/>
      <c r="E20" s="38"/>
      <c r="F20" s="38"/>
      <c r="G20" s="180"/>
      <c r="H20" s="180"/>
      <c r="I20" s="180"/>
      <c r="J20" s="180"/>
      <c r="K20" s="175"/>
      <c r="L20" s="180"/>
      <c r="M20" s="175"/>
      <c r="N20" s="180"/>
    </row>
    <row r="21" spans="1:14" x14ac:dyDescent="0.25">
      <c r="C21" s="82" t="s">
        <v>3</v>
      </c>
      <c r="D21" s="38"/>
      <c r="E21" s="38"/>
      <c r="F21" s="38"/>
      <c r="G21" s="180"/>
      <c r="H21" s="180"/>
      <c r="I21" s="180"/>
      <c r="J21" s="180"/>
      <c r="K21" s="175"/>
      <c r="L21" s="180"/>
      <c r="M21" s="175"/>
      <c r="N21" s="180"/>
    </row>
    <row r="22" spans="1:14" x14ac:dyDescent="0.25">
      <c r="C22" s="76"/>
      <c r="D22" s="38"/>
      <c r="E22" s="38"/>
      <c r="F22" s="38"/>
      <c r="G22" s="180"/>
      <c r="H22" s="180"/>
      <c r="I22" s="180"/>
      <c r="J22" s="180"/>
      <c r="K22" s="175"/>
      <c r="L22" s="180"/>
      <c r="M22" s="175"/>
      <c r="N22" s="180"/>
    </row>
    <row r="23" spans="1:14" x14ac:dyDescent="0.25">
      <c r="C23" s="76" t="s">
        <v>91</v>
      </c>
      <c r="D23" s="38"/>
      <c r="E23" s="38"/>
      <c r="F23" s="38"/>
      <c r="G23" s="302">
        <f>G179</f>
        <v>71665</v>
      </c>
      <c r="H23" s="180"/>
      <c r="I23" s="180"/>
      <c r="J23" s="302">
        <f>J179</f>
        <v>106200</v>
      </c>
      <c r="K23" s="175"/>
      <c r="L23" s="302">
        <f>L179</f>
        <v>0</v>
      </c>
      <c r="M23" s="175"/>
      <c r="N23" s="302">
        <f>N179</f>
        <v>106200</v>
      </c>
    </row>
    <row r="24" spans="1:14" x14ac:dyDescent="0.25">
      <c r="C24" s="76" t="s">
        <v>92</v>
      </c>
      <c r="D24" s="38"/>
      <c r="E24" s="38"/>
      <c r="F24" s="38"/>
      <c r="G24" s="303">
        <f>G218</f>
        <v>95157</v>
      </c>
      <c r="H24" s="180"/>
      <c r="I24" s="180"/>
      <c r="J24" s="303">
        <f>J218</f>
        <v>148536</v>
      </c>
      <c r="K24" s="175"/>
      <c r="L24" s="303">
        <f>L218</f>
        <v>0</v>
      </c>
      <c r="M24" s="175"/>
      <c r="N24" s="303">
        <f>N218</f>
        <v>148536</v>
      </c>
    </row>
    <row r="25" spans="1:14" x14ac:dyDescent="0.25">
      <c r="C25" s="76" t="s">
        <v>93</v>
      </c>
      <c r="D25" s="38"/>
      <c r="E25" s="38"/>
      <c r="F25" s="38"/>
      <c r="G25" s="303">
        <f>G235</f>
        <v>34044</v>
      </c>
      <c r="H25" s="180"/>
      <c r="I25" s="180"/>
      <c r="J25" s="303">
        <f>J235</f>
        <v>15200</v>
      </c>
      <c r="K25" s="175"/>
      <c r="L25" s="303">
        <f>L235</f>
        <v>0</v>
      </c>
      <c r="M25" s="175"/>
      <c r="N25" s="303">
        <f>N235</f>
        <v>15200</v>
      </c>
    </row>
    <row r="26" spans="1:14" x14ac:dyDescent="0.25">
      <c r="C26" s="76" t="s">
        <v>94</v>
      </c>
      <c r="D26" s="38"/>
      <c r="E26" s="38"/>
      <c r="F26" s="38"/>
      <c r="G26" s="303">
        <f>G240</f>
        <v>0</v>
      </c>
      <c r="H26" s="180"/>
      <c r="I26" s="180"/>
      <c r="J26" s="303">
        <f>J240</f>
        <v>0</v>
      </c>
      <c r="K26" s="175"/>
      <c r="L26" s="303">
        <f>L240</f>
        <v>0</v>
      </c>
      <c r="M26" s="175"/>
      <c r="N26" s="303">
        <f>N240</f>
        <v>0</v>
      </c>
    </row>
    <row r="27" spans="1:14" x14ac:dyDescent="0.25">
      <c r="C27" s="76" t="s">
        <v>95</v>
      </c>
      <c r="D27" s="38"/>
      <c r="E27" s="38"/>
      <c r="F27" s="38"/>
      <c r="G27" s="301">
        <f>G256</f>
        <v>15808</v>
      </c>
      <c r="H27" s="180"/>
      <c r="I27" s="180"/>
      <c r="J27" s="301">
        <f>J256</f>
        <v>25474</v>
      </c>
      <c r="K27" s="175"/>
      <c r="L27" s="301">
        <f>L256</f>
        <v>0</v>
      </c>
      <c r="M27" s="175"/>
      <c r="N27" s="301">
        <f>N256</f>
        <v>25474</v>
      </c>
    </row>
    <row r="28" spans="1:14" x14ac:dyDescent="0.25">
      <c r="C28" s="82" t="s">
        <v>65</v>
      </c>
      <c r="D28" s="45"/>
      <c r="E28" s="45"/>
      <c r="F28" s="45"/>
      <c r="G28" s="306">
        <f>SUM(G23:G27)</f>
        <v>216674</v>
      </c>
      <c r="H28" s="181"/>
      <c r="I28" s="181"/>
      <c r="J28" s="306">
        <f>SUM(J23:J27)</f>
        <v>295410</v>
      </c>
      <c r="K28" s="175"/>
      <c r="L28" s="306">
        <f>SUM(L23:L27)</f>
        <v>0</v>
      </c>
      <c r="M28" s="175"/>
      <c r="N28" s="306">
        <f>SUM(N23:N27)</f>
        <v>295410</v>
      </c>
    </row>
    <row r="29" spans="1:14" ht="16.5" thickBot="1" x14ac:dyDescent="0.3">
      <c r="C29" s="37"/>
      <c r="D29" s="38"/>
      <c r="E29" s="38"/>
      <c r="F29" s="38"/>
      <c r="G29" s="184"/>
      <c r="H29" s="180"/>
      <c r="I29" s="180"/>
      <c r="J29" s="184"/>
      <c r="K29" s="175"/>
      <c r="L29" s="184"/>
      <c r="M29" s="175"/>
      <c r="N29" s="184"/>
    </row>
    <row r="30" spans="1:14" s="25" customFormat="1" ht="16.5" thickBot="1" x14ac:dyDescent="0.3">
      <c r="A30" s="44"/>
      <c r="B30" s="147"/>
      <c r="C30" s="36" t="s">
        <v>66</v>
      </c>
      <c r="D30" s="45"/>
      <c r="E30" s="45"/>
      <c r="F30" s="45"/>
      <c r="G30" s="305">
        <f>G19-G28</f>
        <v>15516</v>
      </c>
      <c r="H30" s="181"/>
      <c r="I30" s="181"/>
      <c r="J30" s="305">
        <f>J19-J28</f>
        <v>30408</v>
      </c>
      <c r="K30" s="176"/>
      <c r="L30" s="305">
        <f>L19-L28</f>
        <v>0</v>
      </c>
      <c r="M30" s="176"/>
      <c r="N30" s="305">
        <f>N19-N28</f>
        <v>30408</v>
      </c>
    </row>
    <row r="31" spans="1:14" x14ac:dyDescent="0.25">
      <c r="D31" s="35"/>
      <c r="E31" s="35"/>
      <c r="F31" s="35"/>
    </row>
    <row r="32" spans="1:14" x14ac:dyDescent="0.25">
      <c r="D32" s="35"/>
      <c r="E32" s="35"/>
      <c r="F32" s="35"/>
    </row>
    <row r="33" spans="1:14" s="68" customFormat="1" ht="20.25" x14ac:dyDescent="0.3">
      <c r="A33" s="65"/>
      <c r="B33" s="147"/>
      <c r="C33" s="384" t="str">
        <f>VLOOKUP('Cover &amp; Table of Contents'!B45,'Cover &amp; Table of Contents'!A46:H69,4,FALSE)</f>
        <v>Statement of Financial Position as at end of  September 2020 (Quarter 3)</v>
      </c>
      <c r="D33" s="384"/>
      <c r="E33" s="384"/>
      <c r="F33" s="384"/>
      <c r="G33" s="384"/>
      <c r="H33" s="384"/>
      <c r="I33" s="384"/>
      <c r="J33" s="384"/>
      <c r="K33" s="384"/>
      <c r="L33" s="384"/>
      <c r="M33" s="213"/>
    </row>
    <row r="34" spans="1:14" s="68" customFormat="1" ht="15.75" customHeight="1" x14ac:dyDescent="0.3">
      <c r="A34" s="65"/>
      <c r="B34" s="147"/>
      <c r="C34" s="70" t="s">
        <v>1</v>
      </c>
      <c r="D34" s="71"/>
      <c r="E34" s="69"/>
      <c r="F34" s="69"/>
      <c r="G34" s="67"/>
      <c r="H34" s="67"/>
      <c r="I34" s="67"/>
      <c r="J34" s="67"/>
      <c r="K34" s="67"/>
      <c r="L34" s="67"/>
      <c r="M34" s="67"/>
      <c r="N34" s="67"/>
    </row>
    <row r="35" spans="1:14" s="198" customFormat="1" x14ac:dyDescent="0.25">
      <c r="A35" s="199"/>
      <c r="B35" s="200"/>
      <c r="C35" s="28" t="s">
        <v>4</v>
      </c>
      <c r="D35" s="192"/>
      <c r="E35" s="192"/>
      <c r="F35" s="192"/>
      <c r="G35" s="219" t="str">
        <f>G8</f>
        <v>Actual for</v>
      </c>
      <c r="H35" s="220"/>
      <c r="I35" s="220"/>
      <c r="J35" s="219" t="str">
        <f>J8</f>
        <v>Annual Budget</v>
      </c>
      <c r="K35" s="220"/>
      <c r="L35" s="219" t="str">
        <f>L8</f>
        <v>Virements for</v>
      </c>
      <c r="M35" s="220"/>
      <c r="N35" s="219" t="str">
        <f>N8</f>
        <v>Revised Annual Budget</v>
      </c>
    </row>
    <row r="36" spans="1:14" s="198" customFormat="1" ht="15" x14ac:dyDescent="0.25">
      <c r="A36" s="199"/>
      <c r="B36" s="200"/>
      <c r="C36" s="201"/>
      <c r="D36" s="192"/>
      <c r="E36" s="192"/>
      <c r="F36" s="192"/>
      <c r="G36" s="219" t="str">
        <f>G9</f>
        <v>the Period</v>
      </c>
      <c r="H36" s="217"/>
      <c r="I36" s="217"/>
      <c r="J36" s="221">
        <f>J9</f>
        <v>2020</v>
      </c>
      <c r="K36" s="220"/>
      <c r="L36" s="219" t="str">
        <f>L9</f>
        <v>the Period</v>
      </c>
      <c r="M36" s="220"/>
      <c r="N36" s="221">
        <f>N9</f>
        <v>2020</v>
      </c>
    </row>
    <row r="37" spans="1:14" s="30" customFormat="1" x14ac:dyDescent="0.25">
      <c r="B37" s="148"/>
      <c r="C37" s="88"/>
      <c r="D37" s="29"/>
      <c r="E37" s="29"/>
      <c r="F37" s="29"/>
      <c r="G37" s="187" t="s">
        <v>130</v>
      </c>
      <c r="H37" s="186"/>
      <c r="I37" s="186"/>
      <c r="J37" s="187" t="s">
        <v>130</v>
      </c>
      <c r="K37" s="186"/>
      <c r="L37" s="187" t="s">
        <v>130</v>
      </c>
      <c r="M37" s="186"/>
      <c r="N37" s="187" t="s">
        <v>130</v>
      </c>
    </row>
    <row r="38" spans="1:14" s="31" customFormat="1" ht="17.25" customHeight="1" x14ac:dyDescent="0.25">
      <c r="A38" s="30"/>
      <c r="B38" s="148"/>
      <c r="C38" s="85"/>
      <c r="D38" s="32"/>
      <c r="E38" s="32"/>
      <c r="F38" s="33"/>
      <c r="G38" s="188"/>
      <c r="H38" s="188"/>
      <c r="I38" s="188"/>
      <c r="J38" s="188"/>
      <c r="K38" s="189"/>
      <c r="L38" s="188"/>
      <c r="M38" s="189"/>
      <c r="N38" s="188"/>
    </row>
    <row r="39" spans="1:14" ht="14.25" customHeight="1" x14ac:dyDescent="0.25">
      <c r="C39" s="81"/>
      <c r="D39" s="34"/>
      <c r="E39" s="34"/>
      <c r="F39" s="34"/>
      <c r="G39" s="190"/>
      <c r="H39" s="190"/>
      <c r="I39" s="190"/>
      <c r="J39" s="190"/>
      <c r="K39" s="185"/>
      <c r="L39" s="190"/>
      <c r="M39" s="185"/>
      <c r="N39" s="190"/>
    </row>
    <row r="40" spans="1:14" x14ac:dyDescent="0.25">
      <c r="C40" s="82" t="s">
        <v>5</v>
      </c>
      <c r="D40" s="35"/>
      <c r="E40" s="35"/>
      <c r="F40" s="35"/>
      <c r="G40" s="191"/>
      <c r="H40" s="192"/>
      <c r="I40" s="192"/>
      <c r="J40" s="191"/>
      <c r="K40" s="185"/>
      <c r="L40" s="191"/>
      <c r="M40" s="185"/>
      <c r="N40" s="191"/>
    </row>
    <row r="41" spans="1:14" x14ac:dyDescent="0.25">
      <c r="C41" s="76" t="s">
        <v>208</v>
      </c>
      <c r="D41" s="38"/>
      <c r="E41" s="38"/>
      <c r="F41" s="38"/>
      <c r="G41" s="307">
        <f>'Depreciation Shedule'!P30</f>
        <v>276124</v>
      </c>
      <c r="H41" s="193"/>
      <c r="I41" s="193"/>
      <c r="J41" s="308">
        <v>314723</v>
      </c>
      <c r="K41" s="309"/>
      <c r="L41" s="308"/>
      <c r="M41" s="309"/>
      <c r="N41" s="310">
        <f>J41-L41</f>
        <v>314723</v>
      </c>
    </row>
    <row r="42" spans="1:14" x14ac:dyDescent="0.25">
      <c r="C42" s="82"/>
      <c r="D42" s="38"/>
      <c r="E42" s="38"/>
      <c r="F42" s="38"/>
      <c r="G42" s="194"/>
      <c r="H42" s="193"/>
      <c r="I42" s="193"/>
      <c r="J42" s="194"/>
      <c r="K42" s="185"/>
      <c r="L42" s="194"/>
      <c r="M42" s="185"/>
      <c r="N42" s="194"/>
    </row>
    <row r="43" spans="1:14" x14ac:dyDescent="0.25">
      <c r="C43" s="82" t="s">
        <v>6</v>
      </c>
      <c r="D43" s="38"/>
      <c r="E43" s="38"/>
      <c r="F43" s="38"/>
      <c r="G43" s="193"/>
      <c r="H43" s="193"/>
      <c r="I43" s="193"/>
      <c r="J43" s="195"/>
      <c r="K43" s="185"/>
      <c r="L43" s="195"/>
      <c r="M43" s="185"/>
      <c r="N43" s="195"/>
    </row>
    <row r="44" spans="1:14" x14ac:dyDescent="0.25">
      <c r="C44" s="76" t="s">
        <v>97</v>
      </c>
      <c r="D44" s="38"/>
      <c r="E44" s="38"/>
      <c r="F44" s="38"/>
      <c r="G44" s="302">
        <f>G264</f>
        <v>0</v>
      </c>
      <c r="H44" s="193"/>
      <c r="I44" s="193"/>
      <c r="J44" s="302">
        <f>J264</f>
        <v>0</v>
      </c>
      <c r="K44" s="185"/>
      <c r="L44" s="302">
        <f>L264</f>
        <v>0</v>
      </c>
      <c r="M44" s="185"/>
      <c r="N44" s="302">
        <f>J44-L44</f>
        <v>0</v>
      </c>
    </row>
    <row r="45" spans="1:14" x14ac:dyDescent="0.25">
      <c r="C45" s="76" t="s">
        <v>98</v>
      </c>
      <c r="D45" s="38"/>
      <c r="E45" s="38"/>
      <c r="F45" s="38"/>
      <c r="G45" s="303">
        <f>G272</f>
        <v>69157</v>
      </c>
      <c r="H45" s="193"/>
      <c r="I45" s="193"/>
      <c r="J45" s="303">
        <f>J272</f>
        <v>35602</v>
      </c>
      <c r="K45" s="185"/>
      <c r="L45" s="303">
        <f>L272</f>
        <v>0</v>
      </c>
      <c r="M45" s="185"/>
      <c r="N45" s="303">
        <f t="shared" ref="N45:N46" si="0">J45-L45</f>
        <v>35602</v>
      </c>
    </row>
    <row r="46" spans="1:14" x14ac:dyDescent="0.25">
      <c r="C46" s="76" t="s">
        <v>99</v>
      </c>
      <c r="D46" s="38"/>
      <c r="E46" s="38"/>
      <c r="F46" s="38"/>
      <c r="G46" s="301">
        <f>G276</f>
        <v>183443</v>
      </c>
      <c r="H46" s="193"/>
      <c r="I46" s="193"/>
      <c r="J46" s="301">
        <f>J276</f>
        <v>237301</v>
      </c>
      <c r="K46" s="185"/>
      <c r="L46" s="301">
        <f>L276</f>
        <v>0</v>
      </c>
      <c r="M46" s="185"/>
      <c r="N46" s="301">
        <f t="shared" si="0"/>
        <v>237301</v>
      </c>
    </row>
    <row r="47" spans="1:14" ht="16.5" thickBot="1" x14ac:dyDescent="0.3">
      <c r="C47" s="76"/>
      <c r="D47" s="38"/>
      <c r="E47" s="38"/>
      <c r="F47" s="38"/>
      <c r="G47" s="193"/>
      <c r="H47" s="193"/>
      <c r="I47" s="193"/>
      <c r="J47" s="193"/>
      <c r="K47" s="185"/>
      <c r="L47" s="193"/>
      <c r="M47" s="185"/>
      <c r="N47" s="193"/>
    </row>
    <row r="48" spans="1:14" ht="16.5" thickBot="1" x14ac:dyDescent="0.3">
      <c r="C48" s="157" t="s">
        <v>67</v>
      </c>
      <c r="D48" s="39"/>
      <c r="E48" s="39"/>
      <c r="F48" s="39"/>
      <c r="G48" s="305">
        <f>SUM(G44:G46)</f>
        <v>252600</v>
      </c>
      <c r="H48" s="196"/>
      <c r="I48" s="196"/>
      <c r="J48" s="305">
        <f>SUM(J44:J46)</f>
        <v>272903</v>
      </c>
      <c r="K48" s="185"/>
      <c r="L48" s="305">
        <f>SUM(L44:L46)</f>
        <v>0</v>
      </c>
      <c r="M48" s="185"/>
      <c r="N48" s="305">
        <f>J48-L48</f>
        <v>272903</v>
      </c>
    </row>
    <row r="49" spans="3:16" x14ac:dyDescent="0.25">
      <c r="C49" s="76"/>
      <c r="D49" s="38"/>
      <c r="E49" s="38"/>
      <c r="F49" s="38"/>
      <c r="G49" s="193"/>
      <c r="H49" s="193"/>
      <c r="I49" s="193"/>
      <c r="J49" s="193"/>
      <c r="K49" s="185"/>
      <c r="L49" s="193"/>
      <c r="M49" s="185"/>
      <c r="N49" s="193"/>
    </row>
    <row r="50" spans="3:16" x14ac:dyDescent="0.25">
      <c r="C50" s="82" t="s">
        <v>10</v>
      </c>
      <c r="D50" s="38"/>
      <c r="E50" s="38"/>
      <c r="F50" s="38"/>
      <c r="G50" s="193"/>
      <c r="H50" s="193"/>
      <c r="I50" s="193"/>
      <c r="J50" s="193"/>
      <c r="K50" s="185"/>
      <c r="L50" s="193"/>
      <c r="M50" s="185"/>
      <c r="N50" s="193"/>
    </row>
    <row r="51" spans="3:16" ht="15" customHeight="1" x14ac:dyDescent="0.25">
      <c r="C51" s="76" t="s">
        <v>100</v>
      </c>
      <c r="D51" s="38"/>
      <c r="E51" s="38"/>
      <c r="F51" s="38"/>
      <c r="G51" s="294">
        <f>G284-G282</f>
        <v>22064</v>
      </c>
      <c r="H51" s="193"/>
      <c r="I51" s="193"/>
      <c r="J51" s="294">
        <f>J284-J282</f>
        <v>28000</v>
      </c>
      <c r="K51" s="185"/>
      <c r="L51" s="294">
        <f>L284-L282</f>
        <v>0</v>
      </c>
      <c r="M51" s="185"/>
      <c r="N51" s="294">
        <f t="shared" ref="N51" si="1">J51-L51</f>
        <v>28000</v>
      </c>
    </row>
    <row r="52" spans="3:16" hidden="1" x14ac:dyDescent="0.25">
      <c r="C52" s="76"/>
      <c r="D52" s="40"/>
      <c r="E52" s="40"/>
      <c r="F52" s="38"/>
      <c r="G52" s="301"/>
      <c r="H52" s="197"/>
      <c r="I52" s="197"/>
      <c r="J52" s="301"/>
      <c r="K52" s="185"/>
      <c r="L52" s="301"/>
      <c r="M52" s="185"/>
      <c r="N52" s="301"/>
    </row>
    <row r="53" spans="3:16" ht="16.5" thickBot="1" x14ac:dyDescent="0.3">
      <c r="C53" s="76"/>
      <c r="D53" s="38"/>
      <c r="E53" s="38"/>
      <c r="F53" s="38"/>
      <c r="G53" s="193"/>
      <c r="H53" s="193"/>
      <c r="I53" s="193"/>
      <c r="J53" s="193"/>
      <c r="K53" s="185"/>
      <c r="L53" s="193"/>
      <c r="M53" s="185"/>
      <c r="N53" s="193"/>
    </row>
    <row r="54" spans="3:16" ht="16.5" thickBot="1" x14ac:dyDescent="0.3">
      <c r="C54" s="82" t="s">
        <v>68</v>
      </c>
      <c r="D54" s="39"/>
      <c r="E54" s="39"/>
      <c r="F54" s="39"/>
      <c r="G54" s="305">
        <f>SUM(G51:G52)</f>
        <v>22064</v>
      </c>
      <c r="H54" s="196"/>
      <c r="I54" s="196"/>
      <c r="J54" s="305">
        <f>SUM(J51:J52)</f>
        <v>28000</v>
      </c>
      <c r="K54" s="185"/>
      <c r="L54" s="305">
        <f>SUM(L51:L52)</f>
        <v>0</v>
      </c>
      <c r="M54" s="185"/>
      <c r="N54" s="305">
        <f>J54-L54</f>
        <v>28000</v>
      </c>
    </row>
    <row r="55" spans="3:16" x14ac:dyDescent="0.25">
      <c r="C55" s="76"/>
      <c r="D55" s="38"/>
      <c r="E55" s="38"/>
      <c r="F55" s="38"/>
      <c r="G55" s="193"/>
      <c r="H55" s="193"/>
      <c r="I55" s="193"/>
      <c r="J55" s="193"/>
      <c r="K55" s="185"/>
      <c r="L55" s="193"/>
      <c r="M55" s="185"/>
      <c r="N55" s="193"/>
    </row>
    <row r="56" spans="3:16" x14ac:dyDescent="0.25">
      <c r="C56" s="158" t="s">
        <v>45</v>
      </c>
      <c r="D56" s="38"/>
      <c r="E56" s="38"/>
      <c r="F56" s="38"/>
      <c r="G56" s="294">
        <f>G48-G54</f>
        <v>230536</v>
      </c>
      <c r="H56" s="193"/>
      <c r="I56" s="193"/>
      <c r="J56" s="294">
        <f>J48-J54</f>
        <v>244903</v>
      </c>
      <c r="K56" s="185"/>
      <c r="L56" s="294">
        <f>L48-L54</f>
        <v>0</v>
      </c>
      <c r="M56" s="185"/>
      <c r="N56" s="294">
        <f>J56-L56</f>
        <v>244903</v>
      </c>
    </row>
    <row r="57" spans="3:16" x14ac:dyDescent="0.25">
      <c r="C57" s="76"/>
      <c r="D57" s="38"/>
      <c r="E57" s="38"/>
      <c r="F57" s="38"/>
      <c r="G57" s="194"/>
      <c r="H57" s="193"/>
      <c r="I57" s="193"/>
      <c r="J57" s="194"/>
      <c r="K57" s="185"/>
      <c r="L57" s="194"/>
      <c r="M57" s="185"/>
      <c r="N57" s="194"/>
    </row>
    <row r="58" spans="3:16" x14ac:dyDescent="0.25">
      <c r="C58" s="82" t="s">
        <v>127</v>
      </c>
      <c r="D58" s="40"/>
      <c r="E58" s="40"/>
      <c r="F58" s="38"/>
      <c r="G58" s="294">
        <f>G289</f>
        <v>0</v>
      </c>
      <c r="H58" s="197"/>
      <c r="I58" s="197"/>
      <c r="J58" s="294">
        <f>J289</f>
        <v>0</v>
      </c>
      <c r="K58" s="185"/>
      <c r="L58" s="294">
        <f>L289</f>
        <v>0</v>
      </c>
      <c r="M58" s="185"/>
      <c r="N58" s="294">
        <f>J58-L58</f>
        <v>0</v>
      </c>
    </row>
    <row r="59" spans="3:16" ht="16.5" thickBot="1" x14ac:dyDescent="0.3">
      <c r="C59" s="76"/>
      <c r="D59" s="38"/>
      <c r="E59" s="38"/>
      <c r="F59" s="38"/>
      <c r="G59" s="193"/>
      <c r="H59" s="193"/>
      <c r="I59" s="193"/>
      <c r="J59" s="193"/>
      <c r="K59" s="185"/>
      <c r="L59" s="193"/>
      <c r="M59" s="185"/>
      <c r="N59" s="193"/>
    </row>
    <row r="60" spans="3:16" ht="16.5" thickBot="1" x14ac:dyDescent="0.3">
      <c r="C60" s="82" t="s">
        <v>78</v>
      </c>
      <c r="D60" s="39"/>
      <c r="E60" s="39"/>
      <c r="F60" s="39"/>
      <c r="G60" s="305">
        <f>G41+G56-G58</f>
        <v>506660</v>
      </c>
      <c r="H60" s="196"/>
      <c r="I60" s="196"/>
      <c r="J60" s="305">
        <f>J41+J56-J58</f>
        <v>559626</v>
      </c>
      <c r="K60" s="196"/>
      <c r="L60" s="305">
        <f>L41+L56-L58</f>
        <v>0</v>
      </c>
      <c r="M60" s="196"/>
      <c r="N60" s="305">
        <f>J60-L60</f>
        <v>559626</v>
      </c>
    </row>
    <row r="61" spans="3:16" x14ac:dyDescent="0.25">
      <c r="C61" s="82"/>
      <c r="D61" s="39"/>
      <c r="E61" s="39"/>
      <c r="F61" s="39"/>
      <c r="G61" s="196"/>
      <c r="H61" s="196"/>
      <c r="I61" s="196"/>
      <c r="J61" s="196"/>
      <c r="K61" s="185"/>
      <c r="L61" s="196"/>
      <c r="M61" s="185"/>
      <c r="N61" s="196"/>
    </row>
    <row r="62" spans="3:16" ht="16.5" thickBot="1" x14ac:dyDescent="0.3">
      <c r="C62" s="82" t="s">
        <v>9</v>
      </c>
      <c r="D62" s="38"/>
      <c r="E62" s="38"/>
      <c r="F62" s="38"/>
      <c r="G62" s="193"/>
      <c r="H62" s="193"/>
      <c r="I62" s="193"/>
      <c r="J62" s="193"/>
      <c r="K62" s="185"/>
      <c r="L62" s="193"/>
      <c r="M62" s="185"/>
      <c r="N62" s="193"/>
    </row>
    <row r="63" spans="3:16" ht="16.5" thickBot="1" x14ac:dyDescent="0.3">
      <c r="C63" s="76" t="s">
        <v>79</v>
      </c>
      <c r="D63" s="41"/>
      <c r="E63" s="41"/>
      <c r="F63" s="39"/>
      <c r="G63" s="304">
        <v>534315</v>
      </c>
      <c r="H63" s="196"/>
      <c r="I63" s="196"/>
      <c r="J63" s="304">
        <v>559626</v>
      </c>
      <c r="K63" s="192"/>
      <c r="L63" s="359">
        <v>0</v>
      </c>
      <c r="M63" s="192"/>
      <c r="N63" s="311">
        <f>J63-L63</f>
        <v>559626</v>
      </c>
      <c r="O63" s="292"/>
      <c r="P63" s="318" t="s">
        <v>329</v>
      </c>
    </row>
    <row r="64" spans="3:16" x14ac:dyDescent="0.25">
      <c r="C64" s="76"/>
      <c r="D64" s="38"/>
      <c r="E64" s="38"/>
      <c r="F64" s="38"/>
      <c r="G64" s="193"/>
      <c r="H64" s="193"/>
      <c r="I64" s="193"/>
      <c r="J64" s="193"/>
      <c r="K64" s="193"/>
      <c r="L64" s="193"/>
      <c r="M64" s="193"/>
      <c r="N64" s="193"/>
    </row>
    <row r="65" spans="1:23" ht="22.5" customHeight="1" x14ac:dyDescent="0.25">
      <c r="C65" s="208" t="s">
        <v>260</v>
      </c>
      <c r="D65" s="38"/>
      <c r="E65" s="38"/>
      <c r="F65" s="38"/>
      <c r="G65" s="193"/>
      <c r="H65" s="193"/>
      <c r="I65" s="193"/>
      <c r="J65" s="193"/>
      <c r="K65" s="193"/>
      <c r="L65" s="193"/>
      <c r="M65" s="193"/>
      <c r="N65" s="193"/>
    </row>
    <row r="66" spans="1:23" ht="14.25" customHeight="1" x14ac:dyDescent="0.25">
      <c r="C66" s="82"/>
      <c r="D66" s="38"/>
      <c r="E66" s="38"/>
      <c r="F66" s="38"/>
      <c r="G66" s="193"/>
      <c r="H66" s="193"/>
      <c r="I66" s="193"/>
      <c r="J66" s="193"/>
      <c r="K66" s="193"/>
      <c r="L66" s="193"/>
      <c r="M66" s="193"/>
      <c r="N66" s="193"/>
    </row>
    <row r="67" spans="1:23" s="30" customFormat="1" x14ac:dyDescent="0.25">
      <c r="B67" s="148"/>
      <c r="C67" s="88" t="s">
        <v>4</v>
      </c>
      <c r="D67" s="29"/>
      <c r="E67" s="29"/>
      <c r="F67" s="29"/>
      <c r="G67" s="186"/>
      <c r="H67" s="186"/>
      <c r="I67" s="186"/>
      <c r="J67" s="186"/>
      <c r="K67" s="199"/>
      <c r="L67" s="186"/>
      <c r="M67" s="199"/>
      <c r="N67" s="186"/>
    </row>
    <row r="68" spans="1:23" ht="12" customHeight="1" x14ac:dyDescent="0.25">
      <c r="C68" s="209"/>
      <c r="D68" s="34"/>
      <c r="E68" s="34"/>
      <c r="F68" s="34"/>
      <c r="G68" s="190"/>
      <c r="H68" s="190"/>
      <c r="I68" s="190"/>
      <c r="J68" s="190"/>
      <c r="K68" s="185"/>
      <c r="L68" s="190"/>
      <c r="M68" s="185"/>
      <c r="N68" s="190"/>
      <c r="O68" s="30"/>
    </row>
    <row r="69" spans="1:23" x14ac:dyDescent="0.25">
      <c r="C69" s="76" t="s">
        <v>6</v>
      </c>
      <c r="D69" s="38"/>
      <c r="E69" s="38"/>
      <c r="F69" s="38"/>
      <c r="G69" s="302">
        <f>G48</f>
        <v>252600</v>
      </c>
      <c r="H69" s="193"/>
      <c r="I69" s="193"/>
      <c r="J69" s="302">
        <f>J48</f>
        <v>272903</v>
      </c>
      <c r="K69" s="185"/>
      <c r="L69" s="302">
        <f>L48</f>
        <v>0</v>
      </c>
      <c r="M69" s="185"/>
      <c r="N69" s="302">
        <f>N48</f>
        <v>272903</v>
      </c>
      <c r="O69" s="30"/>
    </row>
    <row r="70" spans="1:23" x14ac:dyDescent="0.25">
      <c r="C70" s="76" t="s">
        <v>261</v>
      </c>
      <c r="D70" s="35"/>
      <c r="E70" s="35"/>
      <c r="F70" s="35"/>
      <c r="G70" s="303">
        <f>G54</f>
        <v>22064</v>
      </c>
      <c r="H70" s="193"/>
      <c r="I70" s="193"/>
      <c r="J70" s="303">
        <f>J54</f>
        <v>28000</v>
      </c>
      <c r="K70" s="185"/>
      <c r="L70" s="303">
        <f>L54</f>
        <v>0</v>
      </c>
      <c r="M70" s="185"/>
      <c r="N70" s="303">
        <f>N54</f>
        <v>28000</v>
      </c>
    </row>
    <row r="71" spans="1:23" s="31" customFormat="1" x14ac:dyDescent="0.25">
      <c r="A71" s="30"/>
      <c r="B71" s="148"/>
      <c r="C71" s="145"/>
      <c r="D71" s="42"/>
      <c r="E71" s="218" t="s">
        <v>269</v>
      </c>
      <c r="F71" s="41"/>
      <c r="G71" s="302">
        <f>G69-G70</f>
        <v>230536</v>
      </c>
      <c r="H71" s="193"/>
      <c r="I71" s="193"/>
      <c r="J71" s="302">
        <f>J69-J70</f>
        <v>244903</v>
      </c>
      <c r="K71" s="189"/>
      <c r="L71" s="302">
        <f>L69-L70</f>
        <v>0</v>
      </c>
      <c r="M71" s="189"/>
      <c r="N71" s="302">
        <f>N69-N70</f>
        <v>244903</v>
      </c>
      <c r="O71" s="27"/>
    </row>
    <row r="72" spans="1:23" s="31" customFormat="1" x14ac:dyDescent="0.25">
      <c r="A72" s="30"/>
      <c r="B72" s="148"/>
      <c r="C72" s="145" t="s">
        <v>348</v>
      </c>
      <c r="D72" s="43"/>
      <c r="E72" s="43"/>
      <c r="F72" s="43"/>
      <c r="G72" s="316">
        <v>283465</v>
      </c>
      <c r="H72" s="193"/>
      <c r="I72" s="193"/>
      <c r="J72" s="316">
        <v>283465</v>
      </c>
      <c r="K72" s="189"/>
      <c r="L72" s="301">
        <f>L134</f>
        <v>0</v>
      </c>
      <c r="M72" s="189"/>
      <c r="N72" s="316">
        <v>283465</v>
      </c>
      <c r="O72" s="292"/>
      <c r="P72" s="318" t="s">
        <v>330</v>
      </c>
    </row>
    <row r="73" spans="1:23" s="31" customFormat="1" ht="16.5" thickBot="1" x14ac:dyDescent="0.3">
      <c r="A73" s="30"/>
      <c r="B73" s="148"/>
      <c r="C73" s="76"/>
      <c r="D73" s="43"/>
      <c r="E73" s="43"/>
      <c r="F73" s="43"/>
      <c r="G73" s="193"/>
      <c r="H73" s="193"/>
      <c r="I73" s="193"/>
      <c r="J73" s="193"/>
      <c r="K73" s="185"/>
      <c r="L73" s="193"/>
      <c r="M73" s="185"/>
      <c r="N73" s="193"/>
    </row>
    <row r="74" spans="1:23" s="31" customFormat="1" ht="23.25" customHeight="1" thickBot="1" x14ac:dyDescent="0.3">
      <c r="A74" s="30"/>
      <c r="B74" s="148"/>
      <c r="C74" s="295" t="s">
        <v>311</v>
      </c>
      <c r="D74" s="296"/>
      <c r="E74" s="296"/>
      <c r="F74" s="296"/>
      <c r="G74" s="297">
        <f>G71/G72</f>
        <v>0.81327853526890448</v>
      </c>
      <c r="H74" s="296"/>
      <c r="I74" s="296"/>
      <c r="J74" s="297">
        <f>J71/J72</f>
        <v>0.8639620411691038</v>
      </c>
      <c r="K74" s="298"/>
      <c r="L74" s="193"/>
      <c r="M74" s="193"/>
      <c r="N74" s="297">
        <f>N71/N72</f>
        <v>0.8639620411691038</v>
      </c>
    </row>
    <row r="75" spans="1:23" s="31" customFormat="1" x14ac:dyDescent="0.25">
      <c r="A75" s="30"/>
      <c r="B75" s="148"/>
      <c r="C75" s="76"/>
      <c r="D75" s="43"/>
      <c r="E75" s="43"/>
      <c r="F75" s="43"/>
      <c r="G75" s="210"/>
      <c r="H75" s="193"/>
      <c r="I75" s="193"/>
      <c r="J75" s="210"/>
      <c r="K75" s="189"/>
      <c r="L75" s="210"/>
      <c r="M75" s="189"/>
      <c r="N75" s="210"/>
    </row>
    <row r="76" spans="1:23" s="46" customFormat="1" ht="18" x14ac:dyDescent="0.25">
      <c r="B76" s="147"/>
      <c r="C76" s="53" t="str">
        <f>'Cover &amp; Table of Contents'!A39</f>
        <v>Cash flow Statement</v>
      </c>
      <c r="D76" s="47"/>
      <c r="E76" s="47"/>
      <c r="F76" s="47"/>
      <c r="G76" s="47"/>
      <c r="H76" s="47"/>
      <c r="I76" s="47"/>
      <c r="J76" s="47"/>
      <c r="K76" s="47"/>
      <c r="L76" s="47"/>
      <c r="M76" s="47"/>
      <c r="N76" s="47"/>
      <c r="O76" s="47"/>
      <c r="P76" s="47"/>
      <c r="Q76" s="48"/>
      <c r="R76" s="48"/>
      <c r="S76" s="48"/>
      <c r="T76" s="49"/>
      <c r="U76" s="54"/>
      <c r="V76" s="54"/>
      <c r="W76" s="49"/>
    </row>
    <row r="77" spans="1:23" s="46" customFormat="1" ht="18" x14ac:dyDescent="0.25">
      <c r="B77" s="147"/>
      <c r="C77" s="53"/>
      <c r="D77" s="47"/>
      <c r="E77" s="47"/>
      <c r="F77" s="47"/>
      <c r="G77" s="47"/>
      <c r="H77" s="47"/>
      <c r="I77" s="47"/>
      <c r="J77" s="47"/>
      <c r="K77" s="47"/>
      <c r="L77" s="47"/>
      <c r="M77" s="47"/>
      <c r="N77" s="47"/>
      <c r="O77" s="47"/>
      <c r="P77" s="47"/>
      <c r="Q77" s="48"/>
      <c r="R77" s="48"/>
      <c r="S77" s="48"/>
      <c r="T77" s="49"/>
      <c r="U77" s="54"/>
      <c r="V77" s="54"/>
      <c r="W77" s="49"/>
    </row>
    <row r="78" spans="1:23" s="30" customFormat="1" ht="12.75" customHeight="1" x14ac:dyDescent="0.25">
      <c r="B78" s="148"/>
      <c r="C78" s="28" t="s">
        <v>4</v>
      </c>
      <c r="D78" s="29"/>
      <c r="E78" s="29"/>
      <c r="F78" s="29"/>
      <c r="G78" s="217" t="s">
        <v>262</v>
      </c>
      <c r="H78" s="217"/>
      <c r="I78" s="217"/>
      <c r="J78" s="217" t="s">
        <v>209</v>
      </c>
      <c r="K78" s="222"/>
      <c r="L78" s="217" t="s">
        <v>268</v>
      </c>
      <c r="M78" s="222"/>
      <c r="N78" s="217" t="s">
        <v>267</v>
      </c>
    </row>
    <row r="79" spans="1:23" s="31" customFormat="1" ht="12.75" customHeight="1" x14ac:dyDescent="0.25">
      <c r="A79" s="30"/>
      <c r="B79" s="148"/>
      <c r="D79" s="32"/>
      <c r="E79" s="32"/>
      <c r="F79" s="33"/>
      <c r="G79" s="223" t="s">
        <v>263</v>
      </c>
      <c r="H79" s="223"/>
      <c r="I79" s="223"/>
      <c r="J79" s="223">
        <f>J9</f>
        <v>2020</v>
      </c>
      <c r="K79" s="224"/>
      <c r="L79" s="223" t="s">
        <v>263</v>
      </c>
      <c r="M79" s="224"/>
      <c r="N79" s="223">
        <f>J79</f>
        <v>2020</v>
      </c>
    </row>
    <row r="80" spans="1:23" x14ac:dyDescent="0.25">
      <c r="D80" s="34"/>
      <c r="E80" s="34"/>
      <c r="F80" s="34"/>
      <c r="G80" s="177" t="s">
        <v>130</v>
      </c>
      <c r="H80" s="178"/>
      <c r="I80" s="178"/>
      <c r="J80" s="177" t="s">
        <v>130</v>
      </c>
      <c r="K80" s="175"/>
      <c r="L80" s="177" t="s">
        <v>130</v>
      </c>
      <c r="M80" s="175"/>
      <c r="N80" s="177" t="s">
        <v>130</v>
      </c>
    </row>
    <row r="81" spans="2:23" s="46" customFormat="1" ht="7.5" customHeight="1" x14ac:dyDescent="0.2">
      <c r="B81" s="147"/>
      <c r="C81" s="55"/>
      <c r="D81" s="52"/>
      <c r="E81" s="52"/>
      <c r="F81" s="52"/>
      <c r="G81" s="47"/>
      <c r="H81" s="47"/>
      <c r="I81" s="47"/>
      <c r="J81" s="47"/>
      <c r="K81" s="47"/>
      <c r="L81" s="47"/>
      <c r="M81" s="47"/>
      <c r="N81" s="47"/>
      <c r="O81" s="47"/>
      <c r="P81" s="47"/>
    </row>
    <row r="82" spans="2:23" s="46" customFormat="1" ht="3" customHeight="1" x14ac:dyDescent="0.2">
      <c r="B82" s="147"/>
      <c r="C82" s="55"/>
      <c r="D82" s="52"/>
      <c r="E82" s="52"/>
      <c r="F82" s="52"/>
      <c r="G82" s="172"/>
      <c r="H82" s="52"/>
      <c r="I82" s="52"/>
      <c r="J82" s="172"/>
      <c r="K82" s="52"/>
      <c r="L82" s="172"/>
      <c r="M82" s="52"/>
      <c r="N82" s="172"/>
      <c r="O82" s="52"/>
      <c r="P82" s="47"/>
    </row>
    <row r="83" spans="2:23" s="46" customFormat="1" ht="20.25" customHeight="1" x14ac:dyDescent="0.2">
      <c r="B83" s="147"/>
      <c r="C83" s="55" t="s">
        <v>256</v>
      </c>
      <c r="D83" s="52"/>
      <c r="E83" s="52"/>
      <c r="F83" s="52"/>
      <c r="G83" s="172"/>
      <c r="H83" s="52"/>
      <c r="I83" s="52"/>
      <c r="J83" s="172"/>
      <c r="K83" s="52"/>
      <c r="L83" s="172"/>
      <c r="M83" s="52"/>
      <c r="N83" s="172"/>
      <c r="O83" s="52"/>
      <c r="P83" s="47"/>
    </row>
    <row r="84" spans="2:23" s="46" customFormat="1" ht="14.25" x14ac:dyDescent="0.2">
      <c r="B84" s="147"/>
      <c r="C84" s="54" t="s">
        <v>108</v>
      </c>
      <c r="D84" s="47"/>
      <c r="E84" s="47"/>
      <c r="F84" s="47"/>
      <c r="G84" s="294">
        <f>G30</f>
        <v>15516</v>
      </c>
      <c r="H84" s="59"/>
      <c r="I84" s="59"/>
      <c r="J84" s="294">
        <f>J30</f>
        <v>30408</v>
      </c>
      <c r="K84" s="47"/>
      <c r="L84" s="294">
        <f>L30</f>
        <v>0</v>
      </c>
      <c r="M84" s="47"/>
      <c r="N84" s="294">
        <f>N30</f>
        <v>30408</v>
      </c>
      <c r="O84" s="47"/>
      <c r="P84" s="47"/>
      <c r="Q84" s="54"/>
      <c r="R84" s="54"/>
      <c r="S84" s="54"/>
      <c r="T84" s="49"/>
      <c r="U84" s="54"/>
      <c r="V84" s="54"/>
      <c r="W84" s="49"/>
    </row>
    <row r="85" spans="2:23" s="46" customFormat="1" ht="14.25" x14ac:dyDescent="0.2">
      <c r="B85" s="147"/>
      <c r="C85" s="49"/>
      <c r="D85" s="47"/>
      <c r="E85" s="47"/>
      <c r="F85" s="47"/>
      <c r="G85" s="50"/>
      <c r="H85" s="60"/>
      <c r="I85" s="60"/>
      <c r="J85" s="50"/>
      <c r="K85" s="47"/>
      <c r="L85" s="50"/>
      <c r="M85" s="47"/>
      <c r="N85" s="50"/>
      <c r="O85" s="47"/>
      <c r="P85" s="47"/>
      <c r="Q85" s="49"/>
      <c r="R85" s="54"/>
      <c r="S85" s="54"/>
      <c r="T85" s="49"/>
      <c r="U85" s="54"/>
      <c r="V85" s="54"/>
      <c r="W85" s="49"/>
    </row>
    <row r="86" spans="2:23" s="46" customFormat="1" ht="14.25" x14ac:dyDescent="0.2">
      <c r="B86" s="147"/>
      <c r="C86" s="54" t="s">
        <v>109</v>
      </c>
      <c r="D86" s="47"/>
      <c r="E86" s="47"/>
      <c r="F86" s="47"/>
      <c r="G86" s="50"/>
      <c r="H86" s="60"/>
      <c r="I86" s="60"/>
      <c r="J86" s="50"/>
      <c r="K86" s="47"/>
      <c r="L86" s="50"/>
      <c r="M86" s="47"/>
      <c r="N86" s="50"/>
      <c r="O86" s="47"/>
      <c r="P86" s="47"/>
      <c r="Q86" s="54"/>
      <c r="R86" s="54"/>
      <c r="S86" s="54"/>
      <c r="T86" s="49"/>
      <c r="U86" s="54"/>
      <c r="V86" s="54"/>
      <c r="W86" s="49"/>
    </row>
    <row r="87" spans="2:23" s="46" customFormat="1" ht="14.25" x14ac:dyDescent="0.2">
      <c r="B87" s="147"/>
      <c r="C87" s="54" t="s">
        <v>110</v>
      </c>
      <c r="D87" s="47"/>
      <c r="E87" s="47"/>
      <c r="F87" s="47"/>
      <c r="G87" s="171">
        <f>G254</f>
        <v>15808</v>
      </c>
      <c r="H87" s="61"/>
      <c r="I87" s="61"/>
      <c r="J87" s="171">
        <f>J254</f>
        <v>25474</v>
      </c>
      <c r="K87" s="61"/>
      <c r="L87" s="171">
        <f>L254</f>
        <v>0</v>
      </c>
      <c r="M87" s="61"/>
      <c r="N87" s="171">
        <f>N254</f>
        <v>25474</v>
      </c>
      <c r="O87" s="47"/>
      <c r="P87" s="47"/>
      <c r="Q87" s="54"/>
      <c r="R87" s="54"/>
      <c r="S87" s="54"/>
      <c r="T87" s="49"/>
      <c r="U87" s="54"/>
      <c r="V87" s="54"/>
      <c r="W87" s="49"/>
    </row>
    <row r="88" spans="2:23" s="46" customFormat="1" ht="14.25" x14ac:dyDescent="0.2">
      <c r="B88" s="147"/>
      <c r="C88" s="54" t="s">
        <v>126</v>
      </c>
      <c r="D88" s="47"/>
      <c r="E88" s="47"/>
      <c r="F88" s="47"/>
      <c r="G88" s="259"/>
      <c r="H88" s="258"/>
      <c r="I88" s="258"/>
      <c r="J88" s="259"/>
      <c r="K88" s="258"/>
      <c r="L88" s="259"/>
      <c r="M88" s="258"/>
      <c r="N88" s="265">
        <f>J88-L88</f>
        <v>0</v>
      </c>
      <c r="O88" s="292"/>
      <c r="P88" s="318" t="s">
        <v>331</v>
      </c>
      <c r="Q88" s="54"/>
      <c r="R88" s="54"/>
      <c r="S88" s="54"/>
      <c r="T88" s="54"/>
      <c r="U88" s="54"/>
      <c r="V88" s="54"/>
      <c r="W88" s="49"/>
    </row>
    <row r="89" spans="2:23" s="46" customFormat="1" ht="14.25" x14ac:dyDescent="0.2">
      <c r="B89" s="147"/>
      <c r="C89" s="54" t="s">
        <v>111</v>
      </c>
      <c r="D89" s="47"/>
      <c r="E89" s="47"/>
      <c r="F89" s="47"/>
      <c r="G89" s="259"/>
      <c r="H89" s="258"/>
      <c r="I89" s="258"/>
      <c r="J89" s="259"/>
      <c r="K89" s="258"/>
      <c r="L89" s="259"/>
      <c r="M89" s="258"/>
      <c r="N89" s="265">
        <f>J89-L89</f>
        <v>0</v>
      </c>
      <c r="O89" s="292"/>
      <c r="P89" s="318" t="s">
        <v>332</v>
      </c>
      <c r="Q89" s="54"/>
      <c r="R89" s="54"/>
      <c r="S89" s="54"/>
      <c r="T89" s="49"/>
      <c r="U89" s="54"/>
      <c r="V89" s="54"/>
      <c r="W89" s="49"/>
    </row>
    <row r="90" spans="2:23" s="46" customFormat="1" ht="14.25" x14ac:dyDescent="0.2">
      <c r="B90" s="147"/>
      <c r="C90" s="54" t="s">
        <v>112</v>
      </c>
      <c r="D90" s="47"/>
      <c r="E90" s="47"/>
      <c r="F90" s="47"/>
      <c r="G90" s="259">
        <v>79</v>
      </c>
      <c r="H90" s="258"/>
      <c r="I90" s="258"/>
      <c r="J90" s="259"/>
      <c r="K90" s="258"/>
      <c r="L90" s="259"/>
      <c r="M90" s="258"/>
      <c r="N90" s="265">
        <f t="shared" ref="N90:N92" si="2">J90-L90</f>
        <v>0</v>
      </c>
      <c r="O90" s="292"/>
      <c r="P90" s="318" t="s">
        <v>333</v>
      </c>
      <c r="Q90" s="54"/>
      <c r="R90" s="54"/>
      <c r="S90" s="54"/>
      <c r="T90" s="49"/>
      <c r="U90" s="54"/>
      <c r="V90" s="54"/>
      <c r="W90" s="49"/>
    </row>
    <row r="91" spans="2:23" s="46" customFormat="1" ht="14.25" x14ac:dyDescent="0.2">
      <c r="B91" s="147"/>
      <c r="C91" s="54" t="s">
        <v>113</v>
      </c>
      <c r="D91" s="47"/>
      <c r="E91" s="47"/>
      <c r="F91" s="47"/>
      <c r="G91" s="259"/>
      <c r="H91" s="258"/>
      <c r="I91" s="258"/>
      <c r="J91" s="259"/>
      <c r="K91" s="258"/>
      <c r="L91" s="259"/>
      <c r="M91" s="258"/>
      <c r="N91" s="265">
        <f t="shared" si="2"/>
        <v>0</v>
      </c>
      <c r="O91" s="292"/>
      <c r="P91" s="318" t="s">
        <v>334</v>
      </c>
      <c r="Q91" s="54"/>
      <c r="R91" s="54"/>
      <c r="S91" s="54"/>
      <c r="T91" s="49"/>
      <c r="U91" s="54"/>
      <c r="V91" s="54"/>
      <c r="W91" s="49"/>
    </row>
    <row r="92" spans="2:23" s="46" customFormat="1" ht="14.25" x14ac:dyDescent="0.2">
      <c r="B92" s="147"/>
      <c r="C92" s="134" t="s">
        <v>312</v>
      </c>
      <c r="D92" s="133"/>
      <c r="E92" s="56"/>
      <c r="F92" s="56"/>
      <c r="G92" s="261"/>
      <c r="H92" s="258"/>
      <c r="I92" s="258"/>
      <c r="J92" s="261"/>
      <c r="K92" s="258"/>
      <c r="L92" s="261"/>
      <c r="M92" s="258"/>
      <c r="N92" s="266">
        <f t="shared" si="2"/>
        <v>0</v>
      </c>
      <c r="O92" s="47"/>
      <c r="P92" s="47"/>
      <c r="Q92" s="49"/>
      <c r="R92" s="49"/>
      <c r="S92" s="49"/>
      <c r="T92" s="49"/>
      <c r="U92" s="49"/>
      <c r="V92" s="49"/>
      <c r="W92" s="49"/>
    </row>
    <row r="93" spans="2:23" s="46" customFormat="1" ht="14.25" x14ac:dyDescent="0.2">
      <c r="B93" s="147"/>
      <c r="C93" s="49"/>
      <c r="D93" s="47"/>
      <c r="E93" s="47"/>
      <c r="F93" s="47"/>
      <c r="G93" s="50"/>
      <c r="H93" s="60"/>
      <c r="I93" s="60"/>
      <c r="J93" s="50"/>
      <c r="K93" s="47"/>
      <c r="L93" s="50"/>
      <c r="M93" s="47"/>
      <c r="N93" s="267"/>
      <c r="O93" s="47"/>
      <c r="P93" s="47"/>
      <c r="Q93" s="49"/>
      <c r="R93" s="54"/>
      <c r="S93" s="54"/>
      <c r="T93" s="49"/>
      <c r="U93" s="54"/>
      <c r="V93" s="54"/>
      <c r="W93" s="49"/>
    </row>
    <row r="94" spans="2:23" s="46" customFormat="1" ht="14.25" x14ac:dyDescent="0.2">
      <c r="B94" s="147"/>
      <c r="C94" s="54" t="s">
        <v>114</v>
      </c>
      <c r="D94" s="47"/>
      <c r="E94" s="47"/>
      <c r="F94" s="47"/>
      <c r="G94" s="260">
        <f>-20174</f>
        <v>-20174</v>
      </c>
      <c r="H94" s="61"/>
      <c r="I94" s="61"/>
      <c r="J94" s="259"/>
      <c r="K94" s="47"/>
      <c r="L94" s="260"/>
      <c r="M94" s="47"/>
      <c r="N94" s="268">
        <f t="shared" ref="N94:N98" si="3">J94-L94</f>
        <v>0</v>
      </c>
      <c r="O94" s="292"/>
      <c r="P94" s="318" t="s">
        <v>335</v>
      </c>
      <c r="Q94" s="54"/>
      <c r="R94" s="54"/>
      <c r="S94" s="54"/>
      <c r="T94" s="49"/>
      <c r="U94" s="54"/>
      <c r="V94" s="54"/>
      <c r="W94" s="49"/>
    </row>
    <row r="95" spans="2:23" s="46" customFormat="1" ht="14.25" x14ac:dyDescent="0.2">
      <c r="B95" s="147"/>
      <c r="C95" s="54" t="s">
        <v>257</v>
      </c>
      <c r="D95" s="47"/>
      <c r="E95" s="47"/>
      <c r="F95" s="47"/>
      <c r="G95" s="259"/>
      <c r="H95" s="61"/>
      <c r="I95" s="61"/>
      <c r="J95" s="259"/>
      <c r="K95" s="47"/>
      <c r="L95" s="259"/>
      <c r="M95" s="47"/>
      <c r="N95" s="265">
        <f t="shared" si="3"/>
        <v>0</v>
      </c>
      <c r="O95" s="292"/>
      <c r="P95" s="318" t="s">
        <v>335</v>
      </c>
      <c r="Q95" s="54"/>
      <c r="R95" s="54"/>
      <c r="S95" s="54"/>
      <c r="T95" s="49"/>
      <c r="U95" s="54"/>
      <c r="V95" s="54"/>
      <c r="W95" s="49"/>
    </row>
    <row r="96" spans="2:23" s="46" customFormat="1" ht="14.25" x14ac:dyDescent="0.2">
      <c r="B96" s="147"/>
      <c r="C96" s="54" t="s">
        <v>115</v>
      </c>
      <c r="D96" s="47"/>
      <c r="E96" s="47"/>
      <c r="F96" s="47"/>
      <c r="G96" s="259">
        <f>-1799</f>
        <v>-1799</v>
      </c>
      <c r="H96" s="61"/>
      <c r="I96" s="61"/>
      <c r="J96" s="259"/>
      <c r="K96" s="47"/>
      <c r="L96" s="259"/>
      <c r="M96" s="47"/>
      <c r="N96" s="265">
        <f>J96-L96</f>
        <v>0</v>
      </c>
      <c r="O96" s="292"/>
      <c r="P96" s="318" t="s">
        <v>336</v>
      </c>
      <c r="Q96" s="54"/>
      <c r="R96" s="54"/>
      <c r="S96" s="54"/>
      <c r="T96" s="49"/>
      <c r="U96" s="54"/>
      <c r="V96" s="54"/>
      <c r="W96" s="49"/>
    </row>
    <row r="97" spans="2:25" s="46" customFormat="1" ht="14.25" x14ac:dyDescent="0.2">
      <c r="B97" s="147"/>
      <c r="C97" s="54" t="s">
        <v>116</v>
      </c>
      <c r="D97" s="47"/>
      <c r="E97" s="47"/>
      <c r="F97" s="47"/>
      <c r="G97" s="259"/>
      <c r="H97" s="61"/>
      <c r="I97" s="61"/>
      <c r="J97" s="259"/>
      <c r="K97" s="47"/>
      <c r="L97" s="259"/>
      <c r="M97" s="47"/>
      <c r="N97" s="265">
        <f t="shared" si="3"/>
        <v>0</v>
      </c>
      <c r="O97" s="292"/>
      <c r="P97" s="318" t="s">
        <v>337</v>
      </c>
      <c r="Q97" s="54"/>
      <c r="R97" s="54"/>
      <c r="S97" s="54"/>
      <c r="T97" s="49"/>
      <c r="U97" s="54"/>
      <c r="V97" s="54"/>
      <c r="W97" s="49"/>
    </row>
    <row r="98" spans="2:25" s="46" customFormat="1" ht="14.25" x14ac:dyDescent="0.2">
      <c r="B98" s="147"/>
      <c r="C98" s="54" t="s">
        <v>116</v>
      </c>
      <c r="D98" s="47"/>
      <c r="E98" s="47"/>
      <c r="F98" s="47"/>
      <c r="G98" s="261"/>
      <c r="H98" s="61"/>
      <c r="I98" s="61"/>
      <c r="J98" s="261"/>
      <c r="K98" s="47"/>
      <c r="L98" s="261"/>
      <c r="M98" s="47"/>
      <c r="N98" s="266">
        <f t="shared" si="3"/>
        <v>0</v>
      </c>
      <c r="O98" s="292"/>
      <c r="P98" s="318" t="s">
        <v>337</v>
      </c>
      <c r="Q98" s="54"/>
      <c r="R98" s="54"/>
      <c r="S98" s="54"/>
      <c r="T98" s="49"/>
      <c r="U98" s="54"/>
      <c r="V98" s="54"/>
      <c r="W98" s="49"/>
    </row>
    <row r="99" spans="2:25" s="46" customFormat="1" ht="15" x14ac:dyDescent="0.25">
      <c r="B99" s="147"/>
      <c r="C99" s="54" t="s">
        <v>117</v>
      </c>
      <c r="D99" s="47"/>
      <c r="E99" s="47"/>
      <c r="F99" s="47"/>
      <c r="G99" s="263">
        <f>G84+SUM(G87:G92)+SUM(G94:G98)</f>
        <v>9430</v>
      </c>
      <c r="H99" s="61"/>
      <c r="I99" s="61"/>
      <c r="J99" s="263">
        <f>J84+SUM(J87:J92)+SUM(J94:J98)</f>
        <v>55882</v>
      </c>
      <c r="K99" s="47"/>
      <c r="L99" s="263">
        <f>L84+SUM(L87:L92)+SUM(L94:L98)</f>
        <v>0</v>
      </c>
      <c r="M99" s="47"/>
      <c r="N99" s="263">
        <f>N84+SUM(N87:N92)+SUM(N94:N98)</f>
        <v>55882</v>
      </c>
      <c r="O99" s="47"/>
      <c r="P99" s="54"/>
      <c r="Q99" s="54"/>
      <c r="R99" s="54"/>
      <c r="S99" s="49"/>
      <c r="T99" s="49"/>
      <c r="U99" s="49"/>
      <c r="V99" s="49"/>
      <c r="W99" s="49"/>
    </row>
    <row r="100" spans="2:25" s="46" customFormat="1" ht="14.25" x14ac:dyDescent="0.2">
      <c r="B100" s="147"/>
      <c r="C100" s="54" t="s">
        <v>118</v>
      </c>
      <c r="D100" s="47"/>
      <c r="E100" s="47"/>
      <c r="F100" s="47"/>
      <c r="G100" s="259"/>
      <c r="H100" s="61"/>
      <c r="I100" s="61"/>
      <c r="J100" s="259">
        <v>0</v>
      </c>
      <c r="K100" s="47"/>
      <c r="L100" s="259"/>
      <c r="M100" s="47"/>
      <c r="N100" s="265">
        <f t="shared" ref="N100:N101" si="4">J100-L100</f>
        <v>0</v>
      </c>
      <c r="O100" s="292"/>
      <c r="P100" s="318" t="s">
        <v>338</v>
      </c>
      <c r="Q100" s="54"/>
      <c r="R100" s="54"/>
      <c r="S100" s="49"/>
      <c r="T100" s="49"/>
      <c r="U100" s="49"/>
      <c r="V100" s="49"/>
      <c r="W100" s="49"/>
    </row>
    <row r="101" spans="2:25" s="46" customFormat="1" ht="14.25" x14ac:dyDescent="0.2">
      <c r="B101" s="147"/>
      <c r="C101" s="134"/>
      <c r="D101" s="133"/>
      <c r="E101" s="56"/>
      <c r="F101" s="56"/>
      <c r="G101" s="261"/>
      <c r="H101" s="61"/>
      <c r="I101" s="61"/>
      <c r="J101" s="261"/>
      <c r="K101" s="58"/>
      <c r="L101" s="261"/>
      <c r="M101" s="58"/>
      <c r="N101" s="266">
        <f t="shared" si="4"/>
        <v>0</v>
      </c>
      <c r="O101" s="47"/>
      <c r="P101" s="47"/>
      <c r="Q101" s="49"/>
      <c r="R101" s="49"/>
      <c r="S101" s="49"/>
      <c r="T101" s="49"/>
      <c r="U101" s="49"/>
      <c r="V101" s="49"/>
      <c r="W101" s="49"/>
    </row>
    <row r="102" spans="2:25" s="46" customFormat="1" ht="15" x14ac:dyDescent="0.25">
      <c r="B102" s="147"/>
      <c r="C102" s="57" t="s">
        <v>119</v>
      </c>
      <c r="D102" s="47"/>
      <c r="E102" s="47"/>
      <c r="F102" s="47"/>
      <c r="G102" s="264">
        <f>G99+SUM(G100:G101)</f>
        <v>9430</v>
      </c>
      <c r="H102" s="64"/>
      <c r="I102" s="64"/>
      <c r="J102" s="264">
        <f>J99+SUM(J100:J101)</f>
        <v>55882</v>
      </c>
      <c r="K102" s="262"/>
      <c r="L102" s="264">
        <f>L99+SUM(L100:L101)</f>
        <v>0</v>
      </c>
      <c r="M102" s="262"/>
      <c r="N102" s="269">
        <f>N99+SUM(N100:N101)</f>
        <v>55882</v>
      </c>
      <c r="O102" s="47"/>
      <c r="P102" s="47"/>
      <c r="Q102" s="57"/>
      <c r="R102" s="49"/>
      <c r="S102" s="49"/>
      <c r="T102" s="49"/>
      <c r="U102" s="49"/>
      <c r="V102" s="49"/>
      <c r="W102" s="49"/>
    </row>
    <row r="103" spans="2:25" s="46" customFormat="1" ht="14.25" x14ac:dyDescent="0.2">
      <c r="B103" s="147"/>
      <c r="C103" s="49"/>
      <c r="D103" s="47"/>
      <c r="E103" s="47"/>
      <c r="F103" s="47"/>
      <c r="G103" s="50"/>
      <c r="H103" s="60"/>
      <c r="I103" s="60"/>
      <c r="J103" s="50"/>
      <c r="K103" s="47"/>
      <c r="L103" s="50"/>
      <c r="M103" s="47"/>
      <c r="N103" s="50"/>
      <c r="O103" s="47"/>
      <c r="P103" s="47"/>
      <c r="Q103" s="49"/>
      <c r="R103" s="49"/>
      <c r="S103" s="49"/>
      <c r="T103" s="49"/>
      <c r="U103" s="49"/>
      <c r="V103" s="49"/>
      <c r="W103" s="49"/>
    </row>
    <row r="104" spans="2:25" s="46" customFormat="1" ht="15" x14ac:dyDescent="0.25">
      <c r="B104" s="147"/>
      <c r="C104" s="48" t="s">
        <v>120</v>
      </c>
      <c r="D104" s="47"/>
      <c r="E104" s="47"/>
      <c r="F104" s="47"/>
      <c r="G104" s="50"/>
      <c r="H104" s="60"/>
      <c r="I104" s="60"/>
      <c r="J104" s="50"/>
      <c r="K104" s="47"/>
      <c r="L104" s="50"/>
      <c r="M104" s="47"/>
      <c r="N104" s="50"/>
      <c r="O104" s="47"/>
      <c r="P104" s="47"/>
      <c r="Q104" s="48"/>
      <c r="R104" s="49"/>
      <c r="S104" s="49"/>
      <c r="T104" s="49"/>
      <c r="U104" s="49"/>
      <c r="V104" s="49"/>
      <c r="W104" s="49"/>
      <c r="X104" s="49"/>
      <c r="Y104" s="49"/>
    </row>
    <row r="105" spans="2:25" s="46" customFormat="1" ht="14.25" x14ac:dyDescent="0.2">
      <c r="B105" s="147"/>
      <c r="C105" s="49"/>
      <c r="D105" s="47"/>
      <c r="E105" s="47"/>
      <c r="F105" s="47"/>
      <c r="G105" s="50"/>
      <c r="H105" s="60"/>
      <c r="I105" s="60"/>
      <c r="J105" s="50"/>
      <c r="K105" s="47"/>
      <c r="L105" s="50"/>
      <c r="M105" s="47"/>
      <c r="N105" s="50"/>
      <c r="O105" s="47"/>
      <c r="P105" s="47"/>
      <c r="Q105" s="49"/>
      <c r="R105" s="49"/>
      <c r="S105" s="49"/>
      <c r="T105" s="49"/>
      <c r="U105" s="49"/>
      <c r="V105" s="49"/>
      <c r="W105" s="49"/>
      <c r="X105" s="49"/>
      <c r="Y105" s="49"/>
    </row>
    <row r="106" spans="2:25" s="46" customFormat="1" ht="14.25" x14ac:dyDescent="0.2">
      <c r="B106" s="147"/>
      <c r="C106" s="54" t="s">
        <v>134</v>
      </c>
      <c r="D106" s="47"/>
      <c r="E106" s="47"/>
      <c r="F106" s="47"/>
      <c r="G106" s="260">
        <f>-18306-68006</f>
        <v>-86312</v>
      </c>
      <c r="H106" s="61"/>
      <c r="I106" s="61"/>
      <c r="J106" s="260"/>
      <c r="K106" s="47"/>
      <c r="L106" s="260"/>
      <c r="M106" s="47"/>
      <c r="N106" s="268">
        <f>J106-L106</f>
        <v>0</v>
      </c>
      <c r="O106" s="292"/>
      <c r="P106" s="318" t="s">
        <v>339</v>
      </c>
      <c r="Q106" s="54"/>
      <c r="R106" s="54"/>
      <c r="S106" s="49"/>
      <c r="T106" s="49"/>
      <c r="U106" s="49"/>
      <c r="V106" s="49"/>
      <c r="W106" s="49"/>
      <c r="X106" s="49"/>
      <c r="Y106" s="49"/>
    </row>
    <row r="107" spans="2:25" s="46" customFormat="1" ht="14.25" x14ac:dyDescent="0.2">
      <c r="B107" s="147"/>
      <c r="C107" s="54" t="s">
        <v>213</v>
      </c>
      <c r="D107" s="47"/>
      <c r="E107" s="47"/>
      <c r="F107" s="47"/>
      <c r="G107" s="259"/>
      <c r="H107" s="61"/>
      <c r="I107" s="61"/>
      <c r="J107" s="259"/>
      <c r="K107" s="47"/>
      <c r="L107" s="259"/>
      <c r="M107" s="47"/>
      <c r="N107" s="265">
        <f t="shared" ref="N107:N110" si="5">J107-L107</f>
        <v>0</v>
      </c>
      <c r="O107" s="292"/>
      <c r="P107" s="318" t="s">
        <v>340</v>
      </c>
      <c r="Q107" s="54"/>
      <c r="R107" s="54"/>
      <c r="S107" s="49"/>
      <c r="T107" s="49"/>
      <c r="U107" s="49"/>
      <c r="V107" s="49"/>
      <c r="W107" s="49"/>
      <c r="X107" s="49"/>
      <c r="Y107" s="49"/>
    </row>
    <row r="108" spans="2:25" s="46" customFormat="1" ht="14.25" x14ac:dyDescent="0.2">
      <c r="B108" s="147"/>
      <c r="C108" s="54" t="s">
        <v>132</v>
      </c>
      <c r="D108" s="47"/>
      <c r="E108" s="47"/>
      <c r="F108" s="47"/>
      <c r="G108" s="259">
        <v>30000</v>
      </c>
      <c r="H108" s="61"/>
      <c r="I108" s="61"/>
      <c r="J108" s="259"/>
      <c r="K108" s="47"/>
      <c r="L108" s="259"/>
      <c r="M108" s="47"/>
      <c r="N108" s="265">
        <f t="shared" si="5"/>
        <v>0</v>
      </c>
      <c r="O108" s="292"/>
      <c r="P108" s="318" t="s">
        <v>340</v>
      </c>
      <c r="Q108" s="54"/>
      <c r="R108" s="54"/>
      <c r="S108" s="49"/>
      <c r="T108" s="49"/>
      <c r="U108" s="54"/>
      <c r="V108" s="54"/>
      <c r="W108" s="49"/>
      <c r="X108" s="49"/>
      <c r="Y108" s="49"/>
    </row>
    <row r="109" spans="2:25" s="46" customFormat="1" ht="14.25" x14ac:dyDescent="0.2">
      <c r="B109" s="147"/>
      <c r="C109" s="54" t="s">
        <v>121</v>
      </c>
      <c r="D109" s="47"/>
      <c r="E109" s="47"/>
      <c r="F109" s="47"/>
      <c r="G109" s="259"/>
      <c r="H109" s="61"/>
      <c r="I109" s="61"/>
      <c r="J109" s="259"/>
      <c r="K109" s="47"/>
      <c r="L109" s="259"/>
      <c r="M109" s="47"/>
      <c r="N109" s="265">
        <f t="shared" si="5"/>
        <v>0</v>
      </c>
      <c r="O109" s="292"/>
      <c r="P109" s="318" t="s">
        <v>341</v>
      </c>
      <c r="Q109" s="54"/>
      <c r="R109" s="54"/>
      <c r="S109" s="54"/>
      <c r="T109" s="49"/>
      <c r="U109" s="54"/>
      <c r="V109" s="54"/>
      <c r="W109" s="49"/>
      <c r="X109" s="49"/>
      <c r="Y109" s="49"/>
    </row>
    <row r="110" spans="2:25" s="46" customFormat="1" ht="14.25" x14ac:dyDescent="0.2">
      <c r="B110" s="147"/>
      <c r="C110" s="134" t="s">
        <v>351</v>
      </c>
      <c r="D110" s="133"/>
      <c r="E110" s="56"/>
      <c r="F110" s="56"/>
      <c r="G110" s="261"/>
      <c r="H110" s="61"/>
      <c r="I110" s="61"/>
      <c r="J110" s="261"/>
      <c r="K110" s="58"/>
      <c r="L110" s="261"/>
      <c r="M110" s="58"/>
      <c r="N110" s="266">
        <f t="shared" si="5"/>
        <v>0</v>
      </c>
      <c r="O110" s="47"/>
      <c r="P110" s="47"/>
      <c r="Q110" s="49"/>
      <c r="R110" s="49"/>
      <c r="S110" s="49"/>
      <c r="T110" s="49"/>
      <c r="U110" s="49"/>
      <c r="V110" s="49"/>
      <c r="W110" s="49"/>
      <c r="X110" s="49"/>
      <c r="Y110" s="49"/>
    </row>
    <row r="111" spans="2:25" s="46" customFormat="1" ht="15" x14ac:dyDescent="0.25">
      <c r="B111" s="147"/>
      <c r="C111" s="57" t="s">
        <v>122</v>
      </c>
      <c r="D111" s="47"/>
      <c r="E111" s="47"/>
      <c r="F111" s="47"/>
      <c r="G111" s="264">
        <f>SUM(G106:G110)</f>
        <v>-56312</v>
      </c>
      <c r="H111" s="62"/>
      <c r="I111" s="62"/>
      <c r="J111" s="264">
        <f>SUM(J106:J110)</f>
        <v>0</v>
      </c>
      <c r="K111" s="47"/>
      <c r="L111" s="264">
        <f>SUM(L106:L110)</f>
        <v>0</v>
      </c>
      <c r="M111" s="47"/>
      <c r="N111" s="269">
        <f>SUM(N106:N110)</f>
        <v>0</v>
      </c>
      <c r="O111" s="47"/>
      <c r="P111" s="47"/>
      <c r="Q111" s="57"/>
      <c r="R111" s="57"/>
      <c r="S111" s="57"/>
      <c r="T111" s="49"/>
      <c r="U111" s="54"/>
      <c r="V111" s="54"/>
      <c r="W111" s="49"/>
    </row>
    <row r="112" spans="2:25" s="46" customFormat="1" ht="14.25" x14ac:dyDescent="0.2">
      <c r="B112" s="147"/>
      <c r="C112" s="49"/>
      <c r="D112" s="47"/>
      <c r="E112" s="47"/>
      <c r="F112" s="47"/>
      <c r="G112" s="50"/>
      <c r="H112" s="60"/>
      <c r="I112" s="60"/>
      <c r="J112" s="50"/>
      <c r="K112" s="47"/>
      <c r="L112" s="50"/>
      <c r="M112" s="47"/>
      <c r="N112" s="267"/>
      <c r="O112" s="47"/>
      <c r="P112" s="47"/>
      <c r="Q112" s="49"/>
      <c r="R112" s="54"/>
      <c r="S112" s="54"/>
      <c r="T112" s="49"/>
      <c r="U112" s="54"/>
      <c r="V112" s="54"/>
      <c r="W112" s="49"/>
    </row>
    <row r="113" spans="1:23" s="46" customFormat="1" ht="15" x14ac:dyDescent="0.25">
      <c r="B113" s="147"/>
      <c r="C113" s="48" t="s">
        <v>123</v>
      </c>
      <c r="D113" s="47"/>
      <c r="E113" s="47"/>
      <c r="F113" s="47"/>
      <c r="G113" s="144"/>
      <c r="H113" s="63"/>
      <c r="I113" s="63"/>
      <c r="J113" s="144"/>
      <c r="K113" s="47"/>
      <c r="L113" s="144"/>
      <c r="M113" s="47"/>
      <c r="N113" s="270"/>
      <c r="O113" s="47"/>
      <c r="P113" s="47"/>
      <c r="Q113" s="48"/>
      <c r="R113" s="48"/>
      <c r="S113" s="48"/>
      <c r="T113" s="49"/>
      <c r="U113" s="54"/>
      <c r="V113" s="54"/>
      <c r="W113" s="49"/>
    </row>
    <row r="114" spans="1:23" s="46" customFormat="1" ht="14.25" x14ac:dyDescent="0.2">
      <c r="B114" s="147"/>
      <c r="C114" s="54" t="s">
        <v>124</v>
      </c>
      <c r="D114" s="47"/>
      <c r="E114" s="47"/>
      <c r="F114" s="47"/>
      <c r="G114" s="260"/>
      <c r="H114" s="61"/>
      <c r="I114" s="61"/>
      <c r="J114" s="260"/>
      <c r="K114" s="47"/>
      <c r="L114" s="260"/>
      <c r="M114" s="47"/>
      <c r="N114" s="268">
        <f>J114-L114</f>
        <v>0</v>
      </c>
      <c r="O114" s="292"/>
      <c r="P114" s="318" t="s">
        <v>342</v>
      </c>
      <c r="Q114" s="54"/>
      <c r="R114" s="54"/>
      <c r="S114" s="54"/>
      <c r="T114" s="49"/>
      <c r="U114" s="54"/>
      <c r="V114" s="54"/>
      <c r="W114" s="49"/>
    </row>
    <row r="115" spans="1:23" s="46" customFormat="1" ht="14.25" x14ac:dyDescent="0.2">
      <c r="B115" s="147"/>
      <c r="C115" s="54" t="s">
        <v>258</v>
      </c>
      <c r="D115" s="47"/>
      <c r="E115" s="47"/>
      <c r="F115" s="47"/>
      <c r="G115" s="259">
        <f>-79</f>
        <v>-79</v>
      </c>
      <c r="H115" s="61"/>
      <c r="I115" s="61"/>
      <c r="J115" s="259"/>
      <c r="K115" s="47"/>
      <c r="L115" s="259"/>
      <c r="M115" s="47"/>
      <c r="N115" s="265">
        <f t="shared" ref="N115:N117" si="6">J115-L115</f>
        <v>0</v>
      </c>
      <c r="O115" s="292"/>
      <c r="P115" s="318" t="s">
        <v>343</v>
      </c>
      <c r="Q115" s="54"/>
      <c r="R115" s="54"/>
      <c r="S115" s="54"/>
      <c r="T115" s="49"/>
      <c r="U115" s="54"/>
      <c r="V115" s="54"/>
      <c r="W115" s="49"/>
    </row>
    <row r="116" spans="1:23" s="46" customFormat="1" ht="14.25" x14ac:dyDescent="0.2">
      <c r="B116" s="147"/>
      <c r="C116" s="54" t="s">
        <v>259</v>
      </c>
      <c r="D116" s="47"/>
      <c r="E116" s="47"/>
      <c r="F116" s="47"/>
      <c r="G116" s="259"/>
      <c r="H116" s="61"/>
      <c r="I116" s="61"/>
      <c r="J116" s="259"/>
      <c r="K116" s="47"/>
      <c r="L116" s="259"/>
      <c r="M116" s="47"/>
      <c r="N116" s="265">
        <f t="shared" si="6"/>
        <v>0</v>
      </c>
      <c r="O116" s="292"/>
      <c r="P116" s="318" t="s">
        <v>344</v>
      </c>
      <c r="Q116" s="54"/>
      <c r="R116" s="54"/>
      <c r="S116" s="54"/>
      <c r="T116" s="49"/>
      <c r="U116" s="54"/>
      <c r="V116" s="54"/>
      <c r="W116" s="49"/>
    </row>
    <row r="117" spans="1:23" s="46" customFormat="1" ht="14.25" x14ac:dyDescent="0.2">
      <c r="B117" s="147"/>
      <c r="C117" s="134" t="s">
        <v>365</v>
      </c>
      <c r="D117" s="133"/>
      <c r="E117" s="56"/>
      <c r="F117" s="56"/>
      <c r="G117" s="261"/>
      <c r="H117" s="61"/>
      <c r="I117" s="61"/>
      <c r="J117" s="261"/>
      <c r="K117" s="58"/>
      <c r="L117" s="261"/>
      <c r="M117" s="58"/>
      <c r="N117" s="266">
        <f t="shared" si="6"/>
        <v>0</v>
      </c>
      <c r="O117" s="47"/>
      <c r="P117" s="47"/>
      <c r="Q117" s="49"/>
      <c r="R117" s="49"/>
      <c r="S117" s="49"/>
      <c r="T117" s="49"/>
      <c r="U117" s="49"/>
      <c r="V117" s="49"/>
      <c r="W117" s="49"/>
    </row>
    <row r="118" spans="1:23" s="46" customFormat="1" ht="15" x14ac:dyDescent="0.25">
      <c r="B118" s="147"/>
      <c r="C118" s="57" t="s">
        <v>125</v>
      </c>
      <c r="D118" s="47"/>
      <c r="E118" s="47"/>
      <c r="F118" s="47"/>
      <c r="G118" s="264">
        <f>SUM(G114:G117)</f>
        <v>-79</v>
      </c>
      <c r="H118" s="64"/>
      <c r="I118" s="64"/>
      <c r="J118" s="264">
        <f>SUM(J114:J117)</f>
        <v>0</v>
      </c>
      <c r="K118" s="47"/>
      <c r="L118" s="264">
        <f>SUM(L114:L117)</f>
        <v>0</v>
      </c>
      <c r="M118" s="47"/>
      <c r="N118" s="269">
        <f>SUM(N114:N117)</f>
        <v>0</v>
      </c>
      <c r="O118" s="47"/>
      <c r="P118" s="47"/>
      <c r="Q118" s="57"/>
      <c r="R118" s="57"/>
      <c r="S118" s="57"/>
      <c r="T118" s="49"/>
      <c r="U118" s="54"/>
      <c r="V118" s="49"/>
      <c r="W118" s="49"/>
    </row>
    <row r="119" spans="1:23" s="46" customFormat="1" ht="14.25" x14ac:dyDescent="0.2">
      <c r="B119" s="147"/>
      <c r="C119" s="49"/>
      <c r="D119" s="47"/>
      <c r="E119" s="47"/>
      <c r="F119" s="47"/>
      <c r="G119" s="50"/>
      <c r="H119" s="60"/>
      <c r="I119" s="60"/>
      <c r="J119" s="50"/>
      <c r="K119" s="47"/>
      <c r="L119" s="50"/>
      <c r="M119" s="47"/>
      <c r="N119" s="267"/>
      <c r="O119" s="47"/>
      <c r="P119" s="47"/>
      <c r="Q119" s="49"/>
      <c r="R119" s="54"/>
      <c r="S119" s="54"/>
      <c r="T119" s="49"/>
      <c r="U119" s="54"/>
      <c r="V119" s="49"/>
      <c r="W119" s="49"/>
    </row>
    <row r="120" spans="1:23" s="46" customFormat="1" ht="15" x14ac:dyDescent="0.25">
      <c r="B120" s="147"/>
      <c r="C120" s="48" t="s">
        <v>135</v>
      </c>
      <c r="D120" s="47"/>
      <c r="E120" s="47"/>
      <c r="F120" s="47"/>
      <c r="G120" s="263">
        <f>G102+G111+G118</f>
        <v>-46961</v>
      </c>
      <c r="H120" s="61"/>
      <c r="I120" s="61"/>
      <c r="J120" s="263">
        <f>J102+J111+J118</f>
        <v>55882</v>
      </c>
      <c r="K120" s="47"/>
      <c r="L120" s="263">
        <f>L102+L111+L118</f>
        <v>0</v>
      </c>
      <c r="M120" s="47"/>
      <c r="N120" s="263">
        <f>N102+N111+N118</f>
        <v>55882</v>
      </c>
      <c r="O120" s="47"/>
      <c r="P120" s="47"/>
      <c r="Q120" s="48"/>
      <c r="R120" s="48"/>
      <c r="S120" s="48"/>
      <c r="T120" s="48"/>
      <c r="U120" s="48"/>
      <c r="V120" s="49"/>
      <c r="W120" s="49"/>
    </row>
    <row r="121" spans="1:23" s="46" customFormat="1" ht="14.25" x14ac:dyDescent="0.2">
      <c r="B121" s="147"/>
      <c r="C121" s="54" t="s">
        <v>136</v>
      </c>
      <c r="D121" s="47"/>
      <c r="E121" s="47"/>
      <c r="F121" s="47"/>
      <c r="G121" s="259">
        <v>230404</v>
      </c>
      <c r="H121" s="61"/>
      <c r="I121" s="61"/>
      <c r="J121" s="259">
        <v>230404</v>
      </c>
      <c r="K121" s="47"/>
      <c r="L121" s="259">
        <v>0</v>
      </c>
      <c r="M121" s="47"/>
      <c r="N121" s="265">
        <f>J121-L121</f>
        <v>230404</v>
      </c>
      <c r="O121" s="292"/>
      <c r="P121" s="318" t="s">
        <v>347</v>
      </c>
      <c r="Q121" s="54"/>
      <c r="R121" s="54"/>
      <c r="S121" s="54"/>
      <c r="T121" s="54"/>
      <c r="U121" s="54"/>
      <c r="V121" s="49"/>
      <c r="W121" s="49"/>
    </row>
    <row r="122" spans="1:23" s="46" customFormat="1" ht="15" x14ac:dyDescent="0.25">
      <c r="B122" s="147"/>
      <c r="C122" s="48" t="s">
        <v>137</v>
      </c>
      <c r="D122" s="47"/>
      <c r="E122" s="47"/>
      <c r="F122" s="47"/>
      <c r="G122" s="264">
        <f>SUM(G120:G121)</f>
        <v>183443</v>
      </c>
      <c r="H122" s="64"/>
      <c r="I122" s="64"/>
      <c r="J122" s="264">
        <f>SUM(J120:J121)</f>
        <v>286286</v>
      </c>
      <c r="K122" s="47"/>
      <c r="L122" s="264">
        <f>SUM(L120:L121)</f>
        <v>0</v>
      </c>
      <c r="M122" s="47"/>
      <c r="N122" s="269">
        <f>SUM(N120:N121)</f>
        <v>286286</v>
      </c>
      <c r="O122" s="47"/>
      <c r="P122" s="47"/>
      <c r="Q122" s="48"/>
      <c r="R122" s="48"/>
      <c r="S122" s="48"/>
      <c r="T122" s="48"/>
      <c r="U122" s="48"/>
      <c r="V122" s="49"/>
      <c r="W122" s="49"/>
    </row>
    <row r="123" spans="1:23" s="46" customFormat="1" ht="15" x14ac:dyDescent="0.25">
      <c r="B123" s="147"/>
      <c r="C123" s="48"/>
      <c r="D123" s="47"/>
      <c r="E123" s="47"/>
      <c r="F123" s="47"/>
      <c r="G123" s="47"/>
      <c r="H123" s="47"/>
      <c r="I123" s="47"/>
      <c r="J123" s="47"/>
      <c r="K123" s="47"/>
      <c r="L123" s="47"/>
      <c r="M123" s="47"/>
      <c r="N123" s="47"/>
      <c r="O123" s="47"/>
      <c r="P123" s="47"/>
      <c r="Q123" s="48"/>
      <c r="R123" s="48"/>
      <c r="S123" s="48"/>
      <c r="T123" s="48"/>
      <c r="U123" s="48"/>
      <c r="V123" s="49"/>
      <c r="W123" s="50"/>
    </row>
    <row r="124" spans="1:23" s="46" customFormat="1" ht="27.75" customHeight="1" x14ac:dyDescent="0.25">
      <c r="B124" s="147"/>
      <c r="C124" s="53" t="str">
        <f>'Cover &amp; Table of Contents'!A40</f>
        <v>Detailed Income</v>
      </c>
      <c r="D124" s="47"/>
      <c r="E124" s="47"/>
      <c r="F124" s="47"/>
      <c r="G124" s="47"/>
      <c r="H124" s="47"/>
      <c r="I124" s="47"/>
      <c r="J124" s="47"/>
      <c r="K124" s="47"/>
      <c r="L124" s="47"/>
      <c r="M124" s="47"/>
      <c r="N124" s="47"/>
      <c r="O124" s="47"/>
      <c r="P124" s="47"/>
      <c r="Q124" s="48"/>
      <c r="R124" s="48"/>
      <c r="S124" s="48"/>
      <c r="T124" s="48"/>
      <c r="U124" s="48"/>
      <c r="V124" s="49"/>
      <c r="W124" s="50"/>
    </row>
    <row r="125" spans="1:23" s="46" customFormat="1" ht="19.5" customHeight="1" x14ac:dyDescent="0.25">
      <c r="B125" s="147"/>
      <c r="C125" s="48"/>
      <c r="D125" s="47"/>
      <c r="E125" s="47"/>
      <c r="F125" s="47"/>
      <c r="G125" s="47"/>
      <c r="H125" s="47"/>
      <c r="I125" s="47"/>
      <c r="J125" s="47"/>
      <c r="K125" s="47"/>
      <c r="L125" s="47"/>
      <c r="M125" s="47"/>
      <c r="N125" s="47"/>
      <c r="O125" s="47"/>
      <c r="P125" s="47"/>
      <c r="Q125" s="48"/>
      <c r="R125" s="48"/>
      <c r="S125" s="48"/>
      <c r="T125" s="48"/>
      <c r="U125" s="48"/>
      <c r="V125" s="49"/>
      <c r="W125" s="50"/>
    </row>
    <row r="126" spans="1:23" s="30" customFormat="1" ht="12.75" customHeight="1" x14ac:dyDescent="0.25">
      <c r="B126" s="148"/>
      <c r="C126" s="28" t="s">
        <v>4</v>
      </c>
      <c r="D126" s="29"/>
      <c r="E126" s="29"/>
      <c r="F126" s="29"/>
      <c r="G126" s="217" t="s">
        <v>262</v>
      </c>
      <c r="H126" s="217"/>
      <c r="I126" s="217"/>
      <c r="J126" s="217" t="s">
        <v>209</v>
      </c>
      <c r="K126" s="222"/>
      <c r="L126" s="217" t="s">
        <v>268</v>
      </c>
      <c r="M126" s="222"/>
      <c r="N126" s="217" t="s">
        <v>267</v>
      </c>
    </row>
    <row r="127" spans="1:23" s="31" customFormat="1" ht="12.75" customHeight="1" x14ac:dyDescent="0.25">
      <c r="A127" s="30"/>
      <c r="B127" s="148"/>
      <c r="D127" s="32"/>
      <c r="E127" s="32"/>
      <c r="F127" s="33"/>
      <c r="G127" s="223" t="s">
        <v>263</v>
      </c>
      <c r="H127" s="223"/>
      <c r="I127" s="223"/>
      <c r="J127" s="223">
        <f>J79</f>
        <v>2020</v>
      </c>
      <c r="K127" s="224"/>
      <c r="L127" s="223" t="s">
        <v>263</v>
      </c>
      <c r="M127" s="224"/>
      <c r="N127" s="223">
        <f>N79</f>
        <v>2020</v>
      </c>
    </row>
    <row r="128" spans="1:23" x14ac:dyDescent="0.25">
      <c r="D128" s="34"/>
      <c r="E128" s="34"/>
      <c r="F128" s="34"/>
      <c r="G128" s="177" t="s">
        <v>130</v>
      </c>
      <c r="H128" s="178"/>
      <c r="I128" s="178"/>
      <c r="J128" s="177" t="s">
        <v>130</v>
      </c>
      <c r="K128" s="175"/>
      <c r="L128" s="177" t="s">
        <v>130</v>
      </c>
      <c r="M128" s="175"/>
      <c r="N128" s="177" t="s">
        <v>130</v>
      </c>
    </row>
    <row r="129" spans="1:14" s="87" customFormat="1" ht="5.25" customHeight="1" x14ac:dyDescent="0.2">
      <c r="B129" s="148"/>
      <c r="C129" s="148"/>
      <c r="D129" s="148"/>
      <c r="E129" s="148"/>
      <c r="F129" s="148"/>
      <c r="G129" s="148"/>
      <c r="H129" s="148"/>
      <c r="I129" s="148"/>
      <c r="J129" s="148"/>
      <c r="K129" s="148"/>
      <c r="L129" s="148"/>
      <c r="M129" s="148"/>
      <c r="N129" s="148"/>
    </row>
    <row r="130" spans="1:14" s="81" customFormat="1" ht="5.25" customHeight="1" x14ac:dyDescent="0.2">
      <c r="A130" s="75"/>
      <c r="B130" s="147"/>
      <c r="D130" s="91"/>
      <c r="E130" s="91"/>
      <c r="F130" s="91"/>
      <c r="G130" s="91"/>
      <c r="H130" s="91"/>
      <c r="I130" s="91"/>
      <c r="J130" s="91"/>
      <c r="K130" s="91"/>
      <c r="L130" s="91"/>
      <c r="M130" s="91"/>
      <c r="N130" s="91"/>
    </row>
    <row r="131" spans="1:14" s="94" customFormat="1" ht="12.75" x14ac:dyDescent="0.2">
      <c r="A131" s="75"/>
      <c r="B131" s="147"/>
      <c r="C131" s="85" t="s">
        <v>0</v>
      </c>
      <c r="D131" s="92"/>
      <c r="E131" s="92"/>
      <c r="F131" s="92"/>
      <c r="G131" s="92"/>
      <c r="H131" s="92"/>
      <c r="I131" s="92"/>
      <c r="J131" s="92"/>
      <c r="K131" s="93"/>
      <c r="L131" s="92"/>
      <c r="M131" s="93"/>
      <c r="N131" s="92"/>
    </row>
    <row r="132" spans="1:14" s="81" customFormat="1" ht="3" customHeight="1" x14ac:dyDescent="0.2">
      <c r="A132" s="95"/>
      <c r="B132" s="149"/>
      <c r="D132" s="96"/>
      <c r="E132" s="96"/>
      <c r="F132" s="96"/>
      <c r="G132" s="96"/>
      <c r="H132" s="96"/>
      <c r="I132" s="96"/>
      <c r="J132" s="96"/>
      <c r="K132" s="86"/>
      <c r="L132" s="96"/>
      <c r="M132" s="86"/>
      <c r="N132" s="96"/>
    </row>
    <row r="133" spans="1:14" s="81" customFormat="1" ht="12.75" x14ac:dyDescent="0.2">
      <c r="A133" s="95">
        <v>1</v>
      </c>
      <c r="B133" s="149"/>
      <c r="C133" s="85" t="s">
        <v>131</v>
      </c>
      <c r="D133" s="96"/>
      <c r="E133" s="96"/>
      <c r="F133" s="96"/>
      <c r="G133" s="96"/>
      <c r="H133" s="96"/>
      <c r="I133" s="96"/>
      <c r="J133" s="96"/>
      <c r="K133" s="86"/>
      <c r="L133" s="96"/>
      <c r="M133" s="86"/>
      <c r="N133" s="96"/>
    </row>
    <row r="134" spans="1:14" s="81" customFormat="1" ht="12.75" x14ac:dyDescent="0.2">
      <c r="A134" s="95"/>
      <c r="B134" s="149">
        <v>1</v>
      </c>
      <c r="C134" s="81" t="s">
        <v>38</v>
      </c>
      <c r="D134" s="97"/>
      <c r="E134" s="97"/>
      <c r="F134" s="97"/>
      <c r="G134" s="271">
        <v>210441</v>
      </c>
      <c r="H134" s="97"/>
      <c r="I134" s="97"/>
      <c r="J134" s="271">
        <v>280228</v>
      </c>
      <c r="K134" s="98"/>
      <c r="L134" s="271"/>
      <c r="M134" s="98"/>
      <c r="N134" s="274">
        <f>J134-L134</f>
        <v>280228</v>
      </c>
    </row>
    <row r="135" spans="1:14" s="101" customFormat="1" ht="12.75" x14ac:dyDescent="0.2">
      <c r="A135" s="75"/>
      <c r="B135" s="147" t="s">
        <v>144</v>
      </c>
      <c r="C135" s="81" t="s">
        <v>80</v>
      </c>
      <c r="D135" s="99"/>
      <c r="E135" s="99"/>
      <c r="F135" s="99"/>
      <c r="G135" s="272"/>
      <c r="H135" s="139"/>
      <c r="I135" s="139"/>
      <c r="J135" s="272"/>
      <c r="K135" s="100"/>
      <c r="L135" s="272"/>
      <c r="M135" s="100"/>
      <c r="N135" s="275">
        <f>J135-L135</f>
        <v>0</v>
      </c>
    </row>
    <row r="136" spans="1:14" s="101" customFormat="1" ht="12.75" x14ac:dyDescent="0.2">
      <c r="A136" s="75"/>
      <c r="B136" s="147" t="s">
        <v>145</v>
      </c>
      <c r="C136" s="81" t="s">
        <v>146</v>
      </c>
      <c r="D136" s="99"/>
      <c r="E136" s="99"/>
      <c r="F136" s="99"/>
      <c r="G136" s="273">
        <v>1500</v>
      </c>
      <c r="H136" s="139"/>
      <c r="I136" s="139"/>
      <c r="J136" s="273">
        <v>25000</v>
      </c>
      <c r="K136" s="100"/>
      <c r="L136" s="273"/>
      <c r="M136" s="100"/>
      <c r="N136" s="276">
        <f>J136-L136</f>
        <v>25000</v>
      </c>
    </row>
    <row r="137" spans="1:14" s="81" customFormat="1" ht="12.75" x14ac:dyDescent="0.2">
      <c r="A137" s="75"/>
      <c r="B137" s="147"/>
      <c r="D137" s="102"/>
      <c r="E137" s="102"/>
      <c r="F137" s="102"/>
      <c r="G137" s="277">
        <f>SUM(G134:G136)</f>
        <v>211941</v>
      </c>
      <c r="H137" s="102"/>
      <c r="I137" s="102"/>
      <c r="J137" s="277">
        <f>SUM(J134:J136)</f>
        <v>305228</v>
      </c>
      <c r="K137" s="102"/>
      <c r="L137" s="277">
        <f>SUM(L134:L136)</f>
        <v>0</v>
      </c>
      <c r="M137" s="102"/>
      <c r="N137" s="277">
        <f>SUM(N134:N136)</f>
        <v>305228</v>
      </c>
    </row>
    <row r="138" spans="1:14" s="81" customFormat="1" ht="3" customHeight="1" x14ac:dyDescent="0.2">
      <c r="A138" s="95"/>
      <c r="B138" s="149"/>
      <c r="D138" s="96"/>
      <c r="E138" s="96"/>
      <c r="F138" s="96"/>
      <c r="G138" s="96"/>
      <c r="H138" s="96"/>
      <c r="I138" s="96"/>
      <c r="J138" s="96"/>
      <c r="K138" s="86"/>
      <c r="L138" s="96"/>
      <c r="M138" s="86"/>
      <c r="N138" s="96"/>
    </row>
    <row r="139" spans="1:14" s="81" customFormat="1" ht="12.75" x14ac:dyDescent="0.2">
      <c r="A139" s="75">
        <v>2</v>
      </c>
      <c r="B139" s="147"/>
      <c r="C139" s="85" t="s">
        <v>14</v>
      </c>
      <c r="D139" s="96"/>
      <c r="E139" s="96"/>
      <c r="F139" s="96"/>
      <c r="G139" s="96"/>
      <c r="H139" s="96"/>
      <c r="I139" s="96"/>
      <c r="J139" s="96"/>
      <c r="K139" s="86"/>
      <c r="L139" s="96"/>
      <c r="M139" s="86"/>
      <c r="N139" s="96"/>
    </row>
    <row r="140" spans="1:14" s="81" customFormat="1" ht="12.75" x14ac:dyDescent="0.2">
      <c r="A140" s="75"/>
      <c r="B140" s="147" t="s">
        <v>147</v>
      </c>
      <c r="C140" s="81" t="s">
        <v>89</v>
      </c>
      <c r="D140" s="97"/>
      <c r="E140" s="97"/>
      <c r="F140" s="97"/>
      <c r="G140" s="271">
        <v>1007</v>
      </c>
      <c r="H140" s="106"/>
      <c r="I140" s="106"/>
      <c r="J140" s="271">
        <v>3000</v>
      </c>
      <c r="K140" s="98"/>
      <c r="L140" s="271"/>
      <c r="M140" s="98"/>
      <c r="N140" s="274">
        <f t="shared" ref="N140:N141" si="7">J140-L140</f>
        <v>3000</v>
      </c>
    </row>
    <row r="141" spans="1:14" s="81" customFormat="1" ht="12.75" x14ac:dyDescent="0.2">
      <c r="A141" s="75"/>
      <c r="B141" s="147" t="s">
        <v>148</v>
      </c>
      <c r="C141" s="81" t="s">
        <v>150</v>
      </c>
      <c r="D141" s="97"/>
      <c r="E141" s="97"/>
      <c r="F141" s="97"/>
      <c r="G141" s="272">
        <v>6004</v>
      </c>
      <c r="H141" s="106"/>
      <c r="I141" s="106"/>
      <c r="J141" s="272">
        <v>5000</v>
      </c>
      <c r="K141" s="98"/>
      <c r="L141" s="272"/>
      <c r="M141" s="98"/>
      <c r="N141" s="275">
        <f t="shared" si="7"/>
        <v>5000</v>
      </c>
    </row>
    <row r="142" spans="1:14" s="81" customFormat="1" ht="12.75" x14ac:dyDescent="0.2">
      <c r="A142" s="75"/>
      <c r="B142" s="147"/>
      <c r="D142" s="102"/>
      <c r="E142" s="102"/>
      <c r="F142" s="102"/>
      <c r="G142" s="277">
        <f>SUM(G140:G141)</f>
        <v>7011</v>
      </c>
      <c r="H142" s="102"/>
      <c r="I142" s="102"/>
      <c r="J142" s="277">
        <f>SUM(J140:J141)</f>
        <v>8000</v>
      </c>
      <c r="K142" s="104"/>
      <c r="L142" s="277">
        <f>SUM(L140:L141)</f>
        <v>0</v>
      </c>
      <c r="M142" s="104"/>
      <c r="N142" s="277">
        <f>SUM(N140:N141)</f>
        <v>8000</v>
      </c>
    </row>
    <row r="143" spans="1:14" s="81" customFormat="1" ht="3" customHeight="1" x14ac:dyDescent="0.2">
      <c r="A143" s="95"/>
      <c r="B143" s="149"/>
      <c r="D143" s="96"/>
      <c r="E143" s="96"/>
      <c r="F143" s="96"/>
      <c r="G143" s="96"/>
      <c r="H143" s="96"/>
      <c r="I143" s="96"/>
      <c r="J143" s="96"/>
      <c r="K143" s="86"/>
      <c r="L143" s="96"/>
      <c r="M143" s="86"/>
      <c r="N143" s="96"/>
    </row>
    <row r="144" spans="1:14" s="81" customFormat="1" ht="12.75" x14ac:dyDescent="0.2">
      <c r="A144" s="75">
        <v>3</v>
      </c>
      <c r="B144" s="147"/>
      <c r="C144" s="85" t="s">
        <v>12</v>
      </c>
      <c r="D144" s="96"/>
      <c r="E144" s="96"/>
      <c r="F144" s="96"/>
      <c r="G144" s="96"/>
      <c r="H144" s="96"/>
      <c r="I144" s="96"/>
      <c r="J144" s="96"/>
      <c r="K144" s="86"/>
      <c r="L144" s="96"/>
      <c r="M144" s="86"/>
      <c r="N144" s="96"/>
    </row>
    <row r="145" spans="1:16" s="81" customFormat="1" ht="12.75" x14ac:dyDescent="0.2">
      <c r="A145" s="75"/>
      <c r="B145" s="147">
        <v>37</v>
      </c>
      <c r="C145" s="81" t="s">
        <v>216</v>
      </c>
      <c r="D145" s="97"/>
      <c r="E145" s="97"/>
      <c r="F145" s="97"/>
      <c r="G145" s="271">
        <v>431</v>
      </c>
      <c r="H145" s="106"/>
      <c r="I145" s="106"/>
      <c r="J145" s="271">
        <v>2050</v>
      </c>
      <c r="K145" s="98"/>
      <c r="L145" s="271"/>
      <c r="M145" s="98"/>
      <c r="N145" s="274">
        <f t="shared" ref="N145:N146" si="8">J145-L145</f>
        <v>2050</v>
      </c>
    </row>
    <row r="146" spans="1:16" s="81" customFormat="1" ht="12.75" x14ac:dyDescent="0.2">
      <c r="A146" s="75"/>
      <c r="B146" s="147" t="s">
        <v>149</v>
      </c>
      <c r="C146" s="81" t="s">
        <v>151</v>
      </c>
      <c r="D146" s="97"/>
      <c r="E146" s="97"/>
      <c r="F146" s="97"/>
      <c r="G146" s="272">
        <v>1166</v>
      </c>
      <c r="H146" s="106"/>
      <c r="I146" s="106"/>
      <c r="J146" s="272"/>
      <c r="K146" s="98"/>
      <c r="L146" s="272"/>
      <c r="M146" s="98"/>
      <c r="N146" s="275">
        <f t="shared" si="8"/>
        <v>0</v>
      </c>
    </row>
    <row r="147" spans="1:16" s="81" customFormat="1" ht="12.75" x14ac:dyDescent="0.2">
      <c r="A147" s="75"/>
      <c r="B147" s="147"/>
      <c r="D147" s="102"/>
      <c r="E147" s="102"/>
      <c r="F147" s="102"/>
      <c r="G147" s="277">
        <f>SUM(G145:G146)</f>
        <v>1597</v>
      </c>
      <c r="H147" s="102"/>
      <c r="I147" s="102"/>
      <c r="J147" s="277">
        <f>SUM(J145:J146)</f>
        <v>2050</v>
      </c>
      <c r="K147" s="104"/>
      <c r="L147" s="277">
        <f>SUM(L145:L146)</f>
        <v>0</v>
      </c>
      <c r="M147" s="104"/>
      <c r="N147" s="277">
        <f>SUM(N145:N146)</f>
        <v>2050</v>
      </c>
    </row>
    <row r="148" spans="1:16" s="81" customFormat="1" ht="3" customHeight="1" x14ac:dyDescent="0.2">
      <c r="A148" s="95"/>
      <c r="B148" s="149"/>
      <c r="D148" s="96"/>
      <c r="E148" s="96"/>
      <c r="F148" s="96"/>
      <c r="G148" s="96"/>
      <c r="H148" s="96"/>
      <c r="I148" s="96"/>
      <c r="J148" s="96"/>
      <c r="K148" s="86"/>
      <c r="L148" s="96"/>
      <c r="M148" s="86"/>
      <c r="N148" s="96"/>
    </row>
    <row r="149" spans="1:16" s="81" customFormat="1" ht="12.75" x14ac:dyDescent="0.2">
      <c r="A149" s="75">
        <v>4</v>
      </c>
      <c r="B149" s="147"/>
      <c r="C149" s="85" t="s">
        <v>2</v>
      </c>
      <c r="D149" s="105"/>
      <c r="E149" s="105"/>
      <c r="F149" s="105"/>
      <c r="G149" s="105"/>
      <c r="H149" s="105"/>
      <c r="I149" s="105"/>
      <c r="J149" s="105"/>
      <c r="K149" s="86"/>
      <c r="L149" s="105"/>
      <c r="M149" s="86"/>
      <c r="N149" s="105"/>
    </row>
    <row r="150" spans="1:16" s="81" customFormat="1" ht="12.75" x14ac:dyDescent="0.2">
      <c r="A150" s="75"/>
      <c r="B150" s="147" t="s">
        <v>152</v>
      </c>
      <c r="C150" s="81" t="s">
        <v>13</v>
      </c>
      <c r="D150" s="97"/>
      <c r="E150" s="97"/>
      <c r="F150" s="97"/>
      <c r="G150" s="271"/>
      <c r="H150" s="106"/>
      <c r="I150" s="106"/>
      <c r="J150" s="271">
        <v>40</v>
      </c>
      <c r="K150" s="98"/>
      <c r="L150" s="271"/>
      <c r="M150" s="98"/>
      <c r="N150" s="274">
        <f t="shared" ref="N150:N151" si="9">J150-L150</f>
        <v>40</v>
      </c>
    </row>
    <row r="151" spans="1:16" s="81" customFormat="1" ht="12.75" x14ac:dyDescent="0.2">
      <c r="A151" s="75"/>
      <c r="B151" s="147" t="s">
        <v>153</v>
      </c>
      <c r="C151" s="81" t="s">
        <v>154</v>
      </c>
      <c r="D151" s="97"/>
      <c r="E151" s="97"/>
      <c r="F151" s="97"/>
      <c r="G151" s="272"/>
      <c r="H151" s="106"/>
      <c r="I151" s="106"/>
      <c r="J151" s="272"/>
      <c r="K151" s="98"/>
      <c r="L151" s="272"/>
      <c r="M151" s="98"/>
      <c r="N151" s="275">
        <f t="shared" si="9"/>
        <v>0</v>
      </c>
    </row>
    <row r="152" spans="1:16" s="81" customFormat="1" ht="12.75" x14ac:dyDescent="0.2">
      <c r="A152" s="75"/>
      <c r="B152" s="147"/>
      <c r="D152" s="102"/>
      <c r="E152" s="102"/>
      <c r="F152" s="102"/>
      <c r="G152" s="277">
        <f>SUM(G150:G151)</f>
        <v>0</v>
      </c>
      <c r="H152" s="102"/>
      <c r="I152" s="102"/>
      <c r="J152" s="277">
        <f>SUM(J150:J151)</f>
        <v>40</v>
      </c>
      <c r="K152" s="104"/>
      <c r="L152" s="277">
        <f>SUM(L150:L151)</f>
        <v>0</v>
      </c>
      <c r="M152" s="104"/>
      <c r="N152" s="277">
        <f>SUM(N150:N151)</f>
        <v>40</v>
      </c>
    </row>
    <row r="153" spans="1:16" s="81" customFormat="1" ht="3" customHeight="1" x14ac:dyDescent="0.2">
      <c r="A153" s="95"/>
      <c r="B153" s="149"/>
      <c r="D153" s="96"/>
      <c r="E153" s="96"/>
      <c r="F153" s="96"/>
      <c r="G153" s="96"/>
      <c r="H153" s="96"/>
      <c r="I153" s="96"/>
      <c r="J153" s="96"/>
      <c r="K153" s="86"/>
      <c r="L153" s="96"/>
      <c r="M153" s="86"/>
      <c r="N153" s="96"/>
    </row>
    <row r="154" spans="1:16" s="81" customFormat="1" ht="12.75" x14ac:dyDescent="0.2">
      <c r="A154" s="75">
        <v>5</v>
      </c>
      <c r="B154" s="147" t="s">
        <v>155</v>
      </c>
      <c r="C154" s="81" t="s">
        <v>16</v>
      </c>
      <c r="D154" s="97"/>
      <c r="E154" s="97"/>
      <c r="F154" s="97"/>
      <c r="G154" s="271">
        <v>336</v>
      </c>
      <c r="H154" s="106"/>
      <c r="I154" s="106"/>
      <c r="J154" s="271">
        <v>500</v>
      </c>
      <c r="K154" s="98"/>
      <c r="L154" s="271"/>
      <c r="M154" s="98"/>
      <c r="N154" s="274">
        <f t="shared" ref="N154:N161" si="10">J154-L154</f>
        <v>500</v>
      </c>
    </row>
    <row r="155" spans="1:16" s="81" customFormat="1" ht="12.75" x14ac:dyDescent="0.2">
      <c r="A155" s="75"/>
      <c r="B155" s="147" t="s">
        <v>156</v>
      </c>
      <c r="C155" s="81" t="s">
        <v>157</v>
      </c>
      <c r="D155" s="97"/>
      <c r="E155" s="97"/>
      <c r="F155" s="97"/>
      <c r="G155" s="272"/>
      <c r="H155" s="106"/>
      <c r="I155" s="106"/>
      <c r="J155" s="272"/>
      <c r="K155" s="98"/>
      <c r="L155" s="272"/>
      <c r="M155" s="98"/>
      <c r="N155" s="275">
        <f t="shared" si="10"/>
        <v>0</v>
      </c>
    </row>
    <row r="156" spans="1:16" s="81" customFormat="1" ht="12.75" x14ac:dyDescent="0.2">
      <c r="A156" s="75"/>
      <c r="B156" s="147" t="s">
        <v>158</v>
      </c>
      <c r="C156" s="81" t="s">
        <v>159</v>
      </c>
      <c r="D156" s="97"/>
      <c r="E156" s="97"/>
      <c r="F156" s="97"/>
      <c r="G156" s="272"/>
      <c r="H156" s="106"/>
      <c r="I156" s="106"/>
      <c r="J156" s="272"/>
      <c r="K156" s="98"/>
      <c r="L156" s="272"/>
      <c r="M156" s="98"/>
      <c r="N156" s="275">
        <f t="shared" si="10"/>
        <v>0</v>
      </c>
      <c r="O156" s="292"/>
      <c r="P156" s="318" t="s">
        <v>345</v>
      </c>
    </row>
    <row r="157" spans="1:16" s="81" customFormat="1" ht="12.75" x14ac:dyDescent="0.2">
      <c r="A157" s="75"/>
      <c r="B157" s="147" t="s">
        <v>160</v>
      </c>
      <c r="C157" s="81" t="s">
        <v>83</v>
      </c>
      <c r="D157" s="97"/>
      <c r="E157" s="97"/>
      <c r="F157" s="97"/>
      <c r="G157" s="272"/>
      <c r="H157" s="106"/>
      <c r="I157" s="106"/>
      <c r="J157" s="272"/>
      <c r="K157" s="98"/>
      <c r="L157" s="272"/>
      <c r="M157" s="98"/>
      <c r="N157" s="275">
        <f t="shared" si="10"/>
        <v>0</v>
      </c>
    </row>
    <row r="158" spans="1:16" s="81" customFormat="1" ht="12.75" x14ac:dyDescent="0.2">
      <c r="A158" s="75"/>
      <c r="B158" s="147" t="s">
        <v>161</v>
      </c>
      <c r="C158" s="81" t="s">
        <v>162</v>
      </c>
      <c r="D158" s="97"/>
      <c r="E158" s="97"/>
      <c r="F158" s="97"/>
      <c r="G158" s="272"/>
      <c r="H158" s="106"/>
      <c r="I158" s="106"/>
      <c r="J158" s="272"/>
      <c r="K158" s="98"/>
      <c r="L158" s="272"/>
      <c r="M158" s="98"/>
      <c r="N158" s="275">
        <f t="shared" si="10"/>
        <v>0</v>
      </c>
    </row>
    <row r="159" spans="1:16" s="81" customFormat="1" ht="12.75" x14ac:dyDescent="0.2">
      <c r="A159" s="75"/>
      <c r="B159" s="147" t="s">
        <v>163</v>
      </c>
      <c r="C159" s="81" t="s">
        <v>164</v>
      </c>
      <c r="D159" s="97"/>
      <c r="E159" s="97"/>
      <c r="F159" s="97"/>
      <c r="G159" s="272"/>
      <c r="H159" s="106"/>
      <c r="I159" s="106"/>
      <c r="J159" s="272"/>
      <c r="K159" s="98"/>
      <c r="L159" s="272"/>
      <c r="M159" s="98"/>
      <c r="N159" s="275">
        <f t="shared" si="10"/>
        <v>0</v>
      </c>
    </row>
    <row r="160" spans="1:16" s="81" customFormat="1" ht="12.75" x14ac:dyDescent="0.2">
      <c r="A160" s="75"/>
      <c r="B160" s="149" t="s">
        <v>217</v>
      </c>
      <c r="C160" s="81" t="s">
        <v>165</v>
      </c>
      <c r="D160" s="97"/>
      <c r="E160" s="97"/>
      <c r="F160" s="97"/>
      <c r="G160" s="272"/>
      <c r="H160" s="106"/>
      <c r="I160" s="106"/>
      <c r="J160" s="272"/>
      <c r="K160" s="98"/>
      <c r="L160" s="272"/>
      <c r="M160" s="98"/>
      <c r="N160" s="275">
        <f t="shared" si="10"/>
        <v>0</v>
      </c>
    </row>
    <row r="161" spans="1:14" s="81" customFormat="1" ht="12.75" x14ac:dyDescent="0.2">
      <c r="A161" s="75"/>
      <c r="B161" s="149" t="s">
        <v>218</v>
      </c>
      <c r="C161" s="81" t="s">
        <v>96</v>
      </c>
      <c r="D161" s="97"/>
      <c r="E161" s="97"/>
      <c r="F161" s="97"/>
      <c r="G161" s="273">
        <v>11305</v>
      </c>
      <c r="H161" s="106"/>
      <c r="I161" s="106"/>
      <c r="J161" s="273">
        <v>10000</v>
      </c>
      <c r="K161" s="98"/>
      <c r="L161" s="273"/>
      <c r="M161" s="98"/>
      <c r="N161" s="276">
        <f t="shared" si="10"/>
        <v>10000</v>
      </c>
    </row>
    <row r="162" spans="1:14" s="81" customFormat="1" ht="12.75" x14ac:dyDescent="0.2">
      <c r="A162" s="75"/>
      <c r="B162" s="147"/>
      <c r="D162" s="102"/>
      <c r="E162" s="102"/>
      <c r="F162" s="102"/>
      <c r="G162" s="277">
        <f>SUM(G154:G161)</f>
        <v>11641</v>
      </c>
      <c r="H162" s="102"/>
      <c r="I162" s="102"/>
      <c r="J162" s="277">
        <f>SUM(J154:J161)</f>
        <v>10500</v>
      </c>
      <c r="K162" s="102"/>
      <c r="L162" s="277">
        <f>SUM(L154:L161)</f>
        <v>0</v>
      </c>
      <c r="M162" s="102"/>
      <c r="N162" s="277">
        <f>SUM(N154:N161)</f>
        <v>10500</v>
      </c>
    </row>
    <row r="163" spans="1:14" s="81" customFormat="1" ht="3.75" customHeight="1" thickBot="1" x14ac:dyDescent="0.25">
      <c r="A163" s="95"/>
      <c r="B163" s="149"/>
      <c r="D163" s="106"/>
      <c r="E163" s="106"/>
      <c r="F163" s="106"/>
      <c r="G163" s="106"/>
      <c r="H163" s="106"/>
      <c r="I163" s="106"/>
      <c r="J163" s="106"/>
      <c r="K163" s="98"/>
      <c r="L163" s="106"/>
      <c r="M163" s="98"/>
      <c r="N163" s="106"/>
    </row>
    <row r="164" spans="1:14" s="81" customFormat="1" ht="13.5" thickBot="1" x14ac:dyDescent="0.25">
      <c r="A164" s="95"/>
      <c r="B164" s="149"/>
      <c r="C164" s="85" t="s">
        <v>15</v>
      </c>
      <c r="D164" s="102"/>
      <c r="E164" s="102"/>
      <c r="F164" s="102"/>
      <c r="G164" s="278">
        <f>G137+G142+G147+G152+G162</f>
        <v>232190</v>
      </c>
      <c r="H164" s="102"/>
      <c r="I164" s="102"/>
      <c r="J164" s="278">
        <f>J137+J142+J147+J152+J162</f>
        <v>325818</v>
      </c>
      <c r="K164" s="102"/>
      <c r="L164" s="278">
        <f>L137+L142+L147+L152+L162</f>
        <v>0</v>
      </c>
      <c r="M164" s="102"/>
      <c r="N164" s="278">
        <f>N137+N142+N147+N152+N162</f>
        <v>325818</v>
      </c>
    </row>
    <row r="165" spans="1:14" s="81" customFormat="1" ht="3.75" customHeight="1" x14ac:dyDescent="0.2">
      <c r="A165" s="95"/>
      <c r="B165" s="149"/>
      <c r="D165" s="96"/>
      <c r="E165" s="96"/>
      <c r="F165" s="96"/>
      <c r="G165" s="96"/>
      <c r="H165" s="96"/>
      <c r="I165" s="96"/>
      <c r="J165" s="96"/>
      <c r="K165" s="86"/>
      <c r="L165" s="96"/>
      <c r="M165" s="86"/>
      <c r="N165" s="96"/>
    </row>
    <row r="166" spans="1:14" s="81" customFormat="1" ht="27.75" customHeight="1" x14ac:dyDescent="0.25">
      <c r="A166" s="95"/>
      <c r="B166" s="149"/>
      <c r="C166" s="53" t="str">
        <f>'Cover &amp; Table of Contents'!A41</f>
        <v>Detailed Expenditure</v>
      </c>
      <c r="D166" s="96"/>
      <c r="E166" s="96"/>
      <c r="F166" s="96"/>
      <c r="G166" s="96"/>
      <c r="H166" s="96"/>
      <c r="I166" s="96"/>
      <c r="J166" s="96"/>
      <c r="K166" s="86"/>
      <c r="L166" s="96"/>
      <c r="M166" s="86"/>
      <c r="N166" s="96"/>
    </row>
    <row r="167" spans="1:14" s="81" customFormat="1" ht="16.5" customHeight="1" x14ac:dyDescent="0.2">
      <c r="A167" s="95"/>
      <c r="B167" s="149"/>
      <c r="D167" s="96"/>
      <c r="E167" s="96"/>
      <c r="F167" s="96"/>
      <c r="G167" s="96"/>
      <c r="H167" s="96"/>
      <c r="I167" s="96"/>
      <c r="J167" s="96"/>
      <c r="K167" s="86"/>
      <c r="L167" s="96"/>
      <c r="M167" s="86"/>
      <c r="N167" s="96"/>
    </row>
    <row r="168" spans="1:14" s="30" customFormat="1" ht="12.75" customHeight="1" x14ac:dyDescent="0.25">
      <c r="B168" s="148"/>
      <c r="C168" s="28" t="s">
        <v>4</v>
      </c>
      <c r="D168" s="29"/>
      <c r="E168" s="29"/>
      <c r="F168" s="29"/>
      <c r="G168" s="217" t="s">
        <v>262</v>
      </c>
      <c r="H168" s="217"/>
      <c r="I168" s="217"/>
      <c r="J168" s="217" t="s">
        <v>209</v>
      </c>
      <c r="K168" s="222"/>
      <c r="L168" s="217" t="s">
        <v>268</v>
      </c>
      <c r="M168" s="222"/>
      <c r="N168" s="217" t="s">
        <v>267</v>
      </c>
    </row>
    <row r="169" spans="1:14" s="31" customFormat="1" ht="12.75" customHeight="1" x14ac:dyDescent="0.25">
      <c r="A169" s="30"/>
      <c r="B169" s="148"/>
      <c r="D169" s="32"/>
      <c r="E169" s="32"/>
      <c r="F169" s="33"/>
      <c r="G169" s="223" t="s">
        <v>263</v>
      </c>
      <c r="H169" s="223"/>
      <c r="I169" s="223"/>
      <c r="J169" s="223">
        <f>J127</f>
        <v>2020</v>
      </c>
      <c r="K169" s="224"/>
      <c r="L169" s="223" t="s">
        <v>263</v>
      </c>
      <c r="M169" s="224"/>
      <c r="N169" s="223">
        <f>N127</f>
        <v>2020</v>
      </c>
    </row>
    <row r="170" spans="1:14" x14ac:dyDescent="0.25">
      <c r="D170" s="34"/>
      <c r="E170" s="34"/>
      <c r="F170" s="34"/>
      <c r="G170" s="177" t="s">
        <v>130</v>
      </c>
      <c r="H170" s="178"/>
      <c r="I170" s="178"/>
      <c r="J170" s="177" t="s">
        <v>130</v>
      </c>
      <c r="K170" s="175"/>
      <c r="L170" s="177" t="s">
        <v>130</v>
      </c>
      <c r="M170" s="175"/>
      <c r="N170" s="177" t="s">
        <v>130</v>
      </c>
    </row>
    <row r="171" spans="1:14" s="84" customFormat="1" ht="12.75" x14ac:dyDescent="0.2">
      <c r="A171" s="107" t="s">
        <v>107</v>
      </c>
      <c r="B171" s="147"/>
      <c r="C171" s="82" t="s">
        <v>11</v>
      </c>
      <c r="D171" s="108"/>
      <c r="E171" s="108"/>
      <c r="F171" s="108"/>
      <c r="G171" s="108"/>
      <c r="H171" s="108"/>
      <c r="I171" s="108"/>
      <c r="J171" s="108"/>
      <c r="K171" s="109"/>
      <c r="L171" s="108"/>
      <c r="M171" s="109"/>
      <c r="N171" s="108"/>
    </row>
    <row r="172" spans="1:14" s="101" customFormat="1" ht="12.75" x14ac:dyDescent="0.2">
      <c r="A172" s="75"/>
      <c r="B172" s="147">
        <v>1100</v>
      </c>
      <c r="C172" s="76" t="s">
        <v>46</v>
      </c>
      <c r="D172" s="99"/>
      <c r="E172" s="99"/>
      <c r="F172" s="99"/>
      <c r="G172" s="271">
        <v>9603</v>
      </c>
      <c r="H172" s="139"/>
      <c r="I172" s="139"/>
      <c r="J172" s="271">
        <v>10404</v>
      </c>
      <c r="K172" s="100"/>
      <c r="L172" s="271"/>
      <c r="M172" s="100"/>
      <c r="N172" s="274">
        <f t="shared" ref="N172:N178" si="11">J172-L172</f>
        <v>10404</v>
      </c>
    </row>
    <row r="173" spans="1:14" s="101" customFormat="1" ht="12.75" x14ac:dyDescent="0.2">
      <c r="A173" s="75"/>
      <c r="B173" s="147">
        <v>1200</v>
      </c>
      <c r="C173" s="76" t="s">
        <v>138</v>
      </c>
      <c r="D173" s="99"/>
      <c r="E173" s="99"/>
      <c r="F173" s="99"/>
      <c r="G173" s="272">
        <v>49598</v>
      </c>
      <c r="H173" s="139"/>
      <c r="I173" s="139"/>
      <c r="J173" s="272">
        <f>67179-1</f>
        <v>67178</v>
      </c>
      <c r="K173" s="100"/>
      <c r="L173" s="272"/>
      <c r="M173" s="100"/>
      <c r="N173" s="275">
        <f t="shared" si="11"/>
        <v>67178</v>
      </c>
    </row>
    <row r="174" spans="1:14" s="101" customFormat="1" ht="12.75" x14ac:dyDescent="0.2">
      <c r="A174" s="75"/>
      <c r="B174" s="147">
        <v>1300</v>
      </c>
      <c r="C174" s="76" t="s">
        <v>47</v>
      </c>
      <c r="D174" s="110"/>
      <c r="E174" s="110"/>
      <c r="F174" s="110"/>
      <c r="G174" s="272"/>
      <c r="H174" s="122"/>
      <c r="I174" s="122"/>
      <c r="J174" s="272">
        <v>6569</v>
      </c>
      <c r="K174" s="100"/>
      <c r="L174" s="272"/>
      <c r="M174" s="100"/>
      <c r="N174" s="275">
        <f t="shared" si="11"/>
        <v>6569</v>
      </c>
    </row>
    <row r="175" spans="1:14" s="101" customFormat="1" ht="12.75" x14ac:dyDescent="0.2">
      <c r="A175" s="75"/>
      <c r="B175" s="147">
        <v>1400</v>
      </c>
      <c r="C175" s="76" t="s">
        <v>48</v>
      </c>
      <c r="D175" s="110"/>
      <c r="E175" s="110"/>
      <c r="F175" s="110"/>
      <c r="G175" s="340"/>
      <c r="H175" s="122"/>
      <c r="I175" s="122"/>
      <c r="J175" s="340">
        <v>0</v>
      </c>
      <c r="K175" s="100"/>
      <c r="L175" s="272"/>
      <c r="M175" s="100"/>
      <c r="N175" s="275">
        <f t="shared" si="11"/>
        <v>0</v>
      </c>
    </row>
    <row r="176" spans="1:14" s="101" customFormat="1" ht="12.75" x14ac:dyDescent="0.2">
      <c r="A176" s="91"/>
      <c r="B176" s="150">
        <v>1500</v>
      </c>
      <c r="C176" s="111" t="s">
        <v>17</v>
      </c>
      <c r="D176" s="110"/>
      <c r="E176" s="110"/>
      <c r="F176" s="110"/>
      <c r="G176" s="340">
        <v>4514</v>
      </c>
      <c r="H176" s="122"/>
      <c r="I176" s="122"/>
      <c r="J176" s="340">
        <v>6408</v>
      </c>
      <c r="K176" s="100"/>
      <c r="L176" s="272"/>
      <c r="M176" s="100"/>
      <c r="N176" s="275">
        <f t="shared" si="11"/>
        <v>6408</v>
      </c>
    </row>
    <row r="177" spans="1:14" s="101" customFormat="1" ht="12.75" x14ac:dyDescent="0.2">
      <c r="A177" s="91"/>
      <c r="B177" s="150">
        <v>1600</v>
      </c>
      <c r="C177" s="111" t="s">
        <v>49</v>
      </c>
      <c r="D177" s="110"/>
      <c r="E177" s="110"/>
      <c r="F177" s="110"/>
      <c r="G177" s="340">
        <v>7950</v>
      </c>
      <c r="H177" s="122"/>
      <c r="I177" s="122"/>
      <c r="J177" s="340">
        <v>13000</v>
      </c>
      <c r="K177" s="100"/>
      <c r="L177" s="272"/>
      <c r="M177" s="100"/>
      <c r="N177" s="275">
        <f t="shared" si="11"/>
        <v>13000</v>
      </c>
    </row>
    <row r="178" spans="1:14" s="101" customFormat="1" ht="12.75" x14ac:dyDescent="0.2">
      <c r="A178" s="91"/>
      <c r="B178" s="150">
        <v>1700</v>
      </c>
      <c r="C178" s="111" t="s">
        <v>50</v>
      </c>
      <c r="D178" s="110"/>
      <c r="E178" s="110"/>
      <c r="F178" s="110"/>
      <c r="G178" s="341"/>
      <c r="H178" s="122"/>
      <c r="I178" s="122"/>
      <c r="J178" s="341">
        <v>2641</v>
      </c>
      <c r="K178" s="100"/>
      <c r="L178" s="273"/>
      <c r="M178" s="100"/>
      <c r="N178" s="276">
        <f t="shared" si="11"/>
        <v>2641</v>
      </c>
    </row>
    <row r="179" spans="1:14" s="81" customFormat="1" ht="12.75" x14ac:dyDescent="0.2">
      <c r="A179" s="91"/>
      <c r="B179" s="150"/>
      <c r="C179" s="112"/>
      <c r="D179" s="79"/>
      <c r="E179" s="79"/>
      <c r="F179" s="79"/>
      <c r="G179" s="277">
        <f>SUM(G172:G178)</f>
        <v>71665</v>
      </c>
      <c r="H179" s="79"/>
      <c r="I179" s="79"/>
      <c r="J179" s="277">
        <f>SUM(J172:J178)</f>
        <v>106200</v>
      </c>
      <c r="K179" s="79"/>
      <c r="L179" s="277">
        <f>SUM(L172:L178)</f>
        <v>0</v>
      </c>
      <c r="M179" s="79"/>
      <c r="N179" s="277">
        <f>SUM(N172:N178)</f>
        <v>106200</v>
      </c>
    </row>
    <row r="180" spans="1:14" s="81" customFormat="1" ht="3" customHeight="1" x14ac:dyDescent="0.2">
      <c r="A180" s="95"/>
      <c r="B180" s="149"/>
      <c r="D180" s="96"/>
      <c r="E180" s="96"/>
      <c r="F180" s="96"/>
      <c r="G180" s="96"/>
      <c r="H180" s="96"/>
      <c r="I180" s="96"/>
      <c r="J180" s="96"/>
      <c r="K180" s="86"/>
      <c r="L180" s="96"/>
      <c r="M180" s="86"/>
      <c r="N180" s="96"/>
    </row>
    <row r="181" spans="1:14" s="81" customFormat="1" ht="3.75" customHeight="1" x14ac:dyDescent="0.2">
      <c r="A181" s="91"/>
      <c r="B181" s="150"/>
      <c r="C181" s="146"/>
      <c r="D181" s="79"/>
      <c r="E181" s="79"/>
      <c r="F181" s="79"/>
      <c r="G181" s="79"/>
      <c r="H181" s="79"/>
      <c r="I181" s="79"/>
      <c r="J181" s="79"/>
      <c r="L181" s="79"/>
      <c r="N181" s="79"/>
    </row>
    <row r="182" spans="1:14" s="81" customFormat="1" ht="6" customHeight="1" x14ac:dyDescent="0.2">
      <c r="A182" s="91"/>
      <c r="B182" s="150"/>
      <c r="C182" s="146"/>
      <c r="D182" s="79"/>
      <c r="E182" s="79"/>
      <c r="F182" s="79"/>
      <c r="G182" s="79"/>
      <c r="H182" s="79"/>
      <c r="I182" s="79"/>
      <c r="J182" s="79"/>
      <c r="L182" s="79"/>
      <c r="N182" s="79"/>
    </row>
    <row r="183" spans="1:14" s="87" customFormat="1" ht="12.75" x14ac:dyDescent="0.2">
      <c r="B183" s="148"/>
      <c r="C183" s="88" t="s">
        <v>4</v>
      </c>
      <c r="D183" s="89"/>
      <c r="E183" s="89"/>
      <c r="F183" s="89"/>
      <c r="G183" s="143" t="s">
        <v>130</v>
      </c>
      <c r="H183" s="89"/>
      <c r="I183" s="89"/>
      <c r="J183" s="143" t="s">
        <v>130</v>
      </c>
      <c r="K183" s="89"/>
      <c r="L183" s="143" t="s">
        <v>130</v>
      </c>
      <c r="M183" s="89"/>
      <c r="N183" s="143" t="s">
        <v>130</v>
      </c>
    </row>
    <row r="184" spans="1:14" s="87" customFormat="1" ht="4.5" customHeight="1" x14ac:dyDescent="0.2">
      <c r="B184" s="148"/>
      <c r="C184" s="88"/>
      <c r="D184" s="89"/>
      <c r="E184" s="89"/>
      <c r="F184" s="89"/>
      <c r="G184" s="173"/>
      <c r="H184" s="89"/>
      <c r="I184" s="89"/>
      <c r="J184" s="173"/>
      <c r="K184" s="89"/>
      <c r="L184" s="173"/>
      <c r="M184" s="89"/>
      <c r="N184" s="173"/>
    </row>
    <row r="185" spans="1:14" s="115" customFormat="1" ht="12.75" x14ac:dyDescent="0.2">
      <c r="A185" s="75">
        <v>7</v>
      </c>
      <c r="B185" s="147"/>
      <c r="C185" s="82" t="s">
        <v>18</v>
      </c>
      <c r="D185" s="381"/>
      <c r="E185" s="381"/>
      <c r="F185" s="381"/>
      <c r="G185" s="381"/>
      <c r="H185" s="113"/>
      <c r="I185" s="113"/>
      <c r="K185" s="114"/>
      <c r="M185" s="114"/>
    </row>
    <row r="186" spans="1:14" s="115" customFormat="1" ht="12.75" x14ac:dyDescent="0.2">
      <c r="A186" s="75"/>
      <c r="B186" s="147" t="s">
        <v>171</v>
      </c>
      <c r="C186" s="76" t="s">
        <v>219</v>
      </c>
      <c r="D186" s="135"/>
      <c r="E186" s="135"/>
      <c r="F186" s="135"/>
      <c r="G186" s="271"/>
      <c r="H186" s="135"/>
      <c r="I186" s="135"/>
      <c r="J186" s="271"/>
      <c r="K186" s="116"/>
      <c r="L186" s="271"/>
      <c r="M186" s="116"/>
      <c r="N186" s="274">
        <f t="shared" ref="N186:N217" si="12">J186-L186</f>
        <v>0</v>
      </c>
    </row>
    <row r="187" spans="1:14" s="115" customFormat="1" ht="12.75" x14ac:dyDescent="0.2">
      <c r="A187" s="75"/>
      <c r="B187" s="147" t="s">
        <v>172</v>
      </c>
      <c r="C187" s="76" t="s">
        <v>220</v>
      </c>
      <c r="D187" s="136"/>
      <c r="E187" s="136"/>
      <c r="F187" s="136"/>
      <c r="G187" s="342"/>
      <c r="H187" s="136"/>
      <c r="I187" s="136"/>
      <c r="J187" s="342">
        <v>20000</v>
      </c>
      <c r="K187" s="116"/>
      <c r="L187" s="272"/>
      <c r="M187" s="116"/>
      <c r="N187" s="275">
        <f t="shared" si="12"/>
        <v>20000</v>
      </c>
    </row>
    <row r="188" spans="1:14" s="115" customFormat="1" ht="12.75" x14ac:dyDescent="0.2">
      <c r="A188" s="75"/>
      <c r="B188" s="147" t="s">
        <v>173</v>
      </c>
      <c r="C188" s="76" t="s">
        <v>166</v>
      </c>
      <c r="D188" s="136"/>
      <c r="E188" s="136"/>
      <c r="F188" s="136"/>
      <c r="G188" s="342">
        <v>22363</v>
      </c>
      <c r="H188" s="136"/>
      <c r="I188" s="136"/>
      <c r="J188" s="342">
        <v>10000</v>
      </c>
      <c r="K188" s="116"/>
      <c r="L188" s="272"/>
      <c r="M188" s="116"/>
      <c r="N188" s="275">
        <f t="shared" si="12"/>
        <v>10000</v>
      </c>
    </row>
    <row r="189" spans="1:14" s="115" customFormat="1" ht="12.75" x14ac:dyDescent="0.2">
      <c r="A189" s="75"/>
      <c r="B189" s="147" t="s">
        <v>174</v>
      </c>
      <c r="C189" s="76" t="s">
        <v>19</v>
      </c>
      <c r="D189" s="136"/>
      <c r="E189" s="136"/>
      <c r="F189" s="136"/>
      <c r="G189" s="272"/>
      <c r="H189" s="136"/>
      <c r="I189" s="136"/>
      <c r="J189" s="272">
        <v>356</v>
      </c>
      <c r="K189" s="116"/>
      <c r="L189" s="272"/>
      <c r="M189" s="116"/>
      <c r="N189" s="275">
        <f t="shared" si="12"/>
        <v>356</v>
      </c>
    </row>
    <row r="190" spans="1:14" s="115" customFormat="1" ht="12.75" x14ac:dyDescent="0.2">
      <c r="A190" s="75"/>
      <c r="B190" s="147">
        <v>3010</v>
      </c>
      <c r="C190" s="76" t="s">
        <v>167</v>
      </c>
      <c r="D190" s="136"/>
      <c r="E190" s="136"/>
      <c r="F190" s="136"/>
      <c r="G190" s="343"/>
      <c r="H190" s="136"/>
      <c r="I190" s="136"/>
      <c r="J190" s="343">
        <v>4000</v>
      </c>
      <c r="K190" s="116"/>
      <c r="L190" s="272"/>
      <c r="M190" s="116"/>
      <c r="N190" s="275">
        <f t="shared" si="12"/>
        <v>4000</v>
      </c>
    </row>
    <row r="191" spans="1:14" s="115" customFormat="1" ht="12.75" x14ac:dyDescent="0.2">
      <c r="A191" s="75"/>
      <c r="B191" s="147">
        <v>3020</v>
      </c>
      <c r="C191" s="76" t="s">
        <v>53</v>
      </c>
      <c r="D191" s="136"/>
      <c r="E191" s="136"/>
      <c r="F191" s="136"/>
      <c r="G191" s="342"/>
      <c r="H191" s="136"/>
      <c r="I191" s="136"/>
      <c r="J191" s="342">
        <v>0</v>
      </c>
      <c r="K191" s="116"/>
      <c r="L191" s="272"/>
      <c r="M191" s="116"/>
      <c r="N191" s="275">
        <f t="shared" si="12"/>
        <v>0</v>
      </c>
    </row>
    <row r="192" spans="1:14" s="115" customFormat="1" ht="12.75" x14ac:dyDescent="0.2">
      <c r="A192" s="75"/>
      <c r="B192" s="147">
        <v>3030</v>
      </c>
      <c r="C192" s="76" t="s">
        <v>82</v>
      </c>
      <c r="D192" s="136"/>
      <c r="E192" s="136"/>
      <c r="F192" s="136"/>
      <c r="G192" s="342">
        <v>858</v>
      </c>
      <c r="H192" s="136"/>
      <c r="I192" s="136"/>
      <c r="J192" s="342">
        <v>2000</v>
      </c>
      <c r="K192" s="116"/>
      <c r="L192" s="272"/>
      <c r="M192" s="116"/>
      <c r="N192" s="275">
        <f t="shared" si="12"/>
        <v>2000</v>
      </c>
    </row>
    <row r="193" spans="1:14" s="115" customFormat="1" ht="12.75" x14ac:dyDescent="0.2">
      <c r="A193" s="75"/>
      <c r="B193" s="147">
        <v>3035</v>
      </c>
      <c r="C193" s="76" t="s">
        <v>168</v>
      </c>
      <c r="D193" s="136"/>
      <c r="E193" s="136"/>
      <c r="F193" s="136"/>
      <c r="G193" s="272">
        <v>85</v>
      </c>
      <c r="H193" s="136"/>
      <c r="I193" s="136"/>
      <c r="J193" s="272"/>
      <c r="K193" s="116"/>
      <c r="L193" s="272"/>
      <c r="M193" s="116"/>
      <c r="N193" s="275">
        <f t="shared" si="12"/>
        <v>0</v>
      </c>
    </row>
    <row r="194" spans="1:14" s="115" customFormat="1" ht="12.75" x14ac:dyDescent="0.2">
      <c r="A194" s="75"/>
      <c r="B194" s="147">
        <v>3038</v>
      </c>
      <c r="C194" s="76" t="s">
        <v>169</v>
      </c>
      <c r="D194" s="136"/>
      <c r="E194" s="136"/>
      <c r="F194" s="136"/>
      <c r="G194" s="272"/>
      <c r="H194" s="136"/>
      <c r="I194" s="136"/>
      <c r="J194" s="272">
        <v>0</v>
      </c>
      <c r="K194" s="116"/>
      <c r="L194" s="272"/>
      <c r="M194" s="116"/>
      <c r="N194" s="275">
        <f t="shared" si="12"/>
        <v>0</v>
      </c>
    </row>
    <row r="195" spans="1:14" s="115" customFormat="1" ht="12.75" x14ac:dyDescent="0.2">
      <c r="A195" s="75"/>
      <c r="B195" s="147">
        <v>3041</v>
      </c>
      <c r="C195" s="76" t="s">
        <v>54</v>
      </c>
      <c r="D195" s="136"/>
      <c r="E195" s="136"/>
      <c r="F195" s="136"/>
      <c r="G195" s="342">
        <v>21332</v>
      </c>
      <c r="H195" s="136"/>
      <c r="I195" s="136"/>
      <c r="J195" s="342">
        <v>26000</v>
      </c>
      <c r="K195" s="116"/>
      <c r="L195" s="272"/>
      <c r="M195" s="116"/>
      <c r="N195" s="275">
        <f t="shared" si="12"/>
        <v>26000</v>
      </c>
    </row>
    <row r="196" spans="1:14" s="115" customFormat="1" ht="12.75" x14ac:dyDescent="0.2">
      <c r="A196" s="75"/>
      <c r="B196" s="147">
        <v>3042</v>
      </c>
      <c r="C196" s="76" t="s">
        <v>55</v>
      </c>
      <c r="D196" s="136"/>
      <c r="E196" s="136"/>
      <c r="F196" s="136"/>
      <c r="G196" s="342">
        <v>2000</v>
      </c>
      <c r="H196" s="136"/>
      <c r="I196" s="136"/>
      <c r="J196" s="342">
        <v>3600</v>
      </c>
      <c r="K196" s="116"/>
      <c r="L196" s="272"/>
      <c r="M196" s="116"/>
      <c r="N196" s="275">
        <f t="shared" si="12"/>
        <v>3600</v>
      </c>
    </row>
    <row r="197" spans="1:14" s="115" customFormat="1" ht="12.75" x14ac:dyDescent="0.2">
      <c r="A197" s="75"/>
      <c r="B197" s="147">
        <v>3043</v>
      </c>
      <c r="C197" s="76" t="s">
        <v>81</v>
      </c>
      <c r="D197" s="136"/>
      <c r="E197" s="136"/>
      <c r="F197" s="136"/>
      <c r="G197" s="342">
        <v>89</v>
      </c>
      <c r="H197" s="136"/>
      <c r="I197" s="136"/>
      <c r="J197" s="342"/>
      <c r="K197" s="116"/>
      <c r="L197" s="272"/>
      <c r="M197" s="116"/>
      <c r="N197" s="275">
        <f t="shared" si="12"/>
        <v>0</v>
      </c>
    </row>
    <row r="198" spans="1:14" s="115" customFormat="1" ht="12.75" x14ac:dyDescent="0.2">
      <c r="A198" s="75"/>
      <c r="B198" s="147">
        <v>3045</v>
      </c>
      <c r="C198" s="76" t="s">
        <v>85</v>
      </c>
      <c r="D198" s="136"/>
      <c r="E198" s="136"/>
      <c r="F198" s="136"/>
      <c r="G198" s="342"/>
      <c r="H198" s="136"/>
      <c r="I198" s="136"/>
      <c r="J198" s="342">
        <v>0</v>
      </c>
      <c r="K198" s="116"/>
      <c r="L198" s="272"/>
      <c r="M198" s="116"/>
      <c r="N198" s="275">
        <f t="shared" si="12"/>
        <v>0</v>
      </c>
    </row>
    <row r="199" spans="1:14" s="115" customFormat="1" ht="12.75" x14ac:dyDescent="0.2">
      <c r="A199" s="75"/>
      <c r="B199" s="147">
        <v>3051</v>
      </c>
      <c r="C199" s="76" t="s">
        <v>139</v>
      </c>
      <c r="D199" s="136"/>
      <c r="E199" s="136"/>
      <c r="F199" s="136"/>
      <c r="G199" s="342">
        <v>12824</v>
      </c>
      <c r="H199" s="136"/>
      <c r="I199" s="136"/>
      <c r="J199" s="342">
        <v>19200</v>
      </c>
      <c r="K199" s="116"/>
      <c r="L199" s="272"/>
      <c r="M199" s="116"/>
      <c r="N199" s="275">
        <f t="shared" si="12"/>
        <v>19200</v>
      </c>
    </row>
    <row r="200" spans="1:14" s="115" customFormat="1" ht="12.75" x14ac:dyDescent="0.2">
      <c r="A200" s="75"/>
      <c r="B200" s="147">
        <v>3052</v>
      </c>
      <c r="C200" s="76" t="s">
        <v>56</v>
      </c>
      <c r="D200" s="136"/>
      <c r="E200" s="136"/>
      <c r="F200" s="136"/>
      <c r="G200" s="272"/>
      <c r="H200" s="136"/>
      <c r="I200" s="136"/>
      <c r="J200" s="272"/>
      <c r="K200" s="116"/>
      <c r="L200" s="272"/>
      <c r="M200" s="116"/>
      <c r="N200" s="275">
        <f t="shared" si="12"/>
        <v>0</v>
      </c>
    </row>
    <row r="201" spans="1:14" s="115" customFormat="1" ht="12.75" x14ac:dyDescent="0.2">
      <c r="A201" s="75"/>
      <c r="B201" s="147">
        <v>3053</v>
      </c>
      <c r="C201" s="76" t="s">
        <v>57</v>
      </c>
      <c r="D201" s="136"/>
      <c r="E201" s="136"/>
      <c r="F201" s="136"/>
      <c r="G201" s="342">
        <v>2925</v>
      </c>
      <c r="H201" s="136"/>
      <c r="I201" s="136"/>
      <c r="J201" s="342">
        <v>3900</v>
      </c>
      <c r="K201" s="116"/>
      <c r="L201" s="272"/>
      <c r="M201" s="116"/>
      <c r="N201" s="275">
        <f t="shared" si="12"/>
        <v>3900</v>
      </c>
    </row>
    <row r="202" spans="1:14" s="115" customFormat="1" ht="12.75" x14ac:dyDescent="0.2">
      <c r="A202" s="75"/>
      <c r="B202" s="147">
        <v>3055</v>
      </c>
      <c r="C202" s="76" t="s">
        <v>58</v>
      </c>
      <c r="D202" s="136"/>
      <c r="E202" s="136"/>
      <c r="F202" s="136"/>
      <c r="G202" s="343">
        <v>5504</v>
      </c>
      <c r="H202" s="136"/>
      <c r="I202" s="136"/>
      <c r="J202" s="343">
        <v>3480</v>
      </c>
      <c r="K202" s="116"/>
      <c r="L202" s="272"/>
      <c r="M202" s="116"/>
      <c r="N202" s="275">
        <f t="shared" si="12"/>
        <v>3480</v>
      </c>
    </row>
    <row r="203" spans="1:14" s="115" customFormat="1" ht="12.75" x14ac:dyDescent="0.2">
      <c r="A203" s="75"/>
      <c r="B203" s="147">
        <v>3040</v>
      </c>
      <c r="C203" s="76" t="s">
        <v>170</v>
      </c>
      <c r="D203" s="136"/>
      <c r="E203" s="136"/>
      <c r="F203" s="136"/>
      <c r="G203" s="272">
        <v>8431</v>
      </c>
      <c r="H203" s="136"/>
      <c r="I203" s="136"/>
      <c r="J203" s="272">
        <v>13500</v>
      </c>
      <c r="K203" s="116"/>
      <c r="L203" s="272"/>
      <c r="M203" s="116"/>
      <c r="N203" s="275">
        <f t="shared" si="12"/>
        <v>13500</v>
      </c>
    </row>
    <row r="204" spans="1:14" s="115" customFormat="1" ht="12.75" x14ac:dyDescent="0.2">
      <c r="A204" s="75"/>
      <c r="B204" s="147">
        <v>3060</v>
      </c>
      <c r="C204" s="76" t="s">
        <v>59</v>
      </c>
      <c r="D204" s="136"/>
      <c r="E204" s="136"/>
      <c r="F204" s="136"/>
      <c r="G204" s="343">
        <v>1887</v>
      </c>
      <c r="H204" s="136"/>
      <c r="I204" s="136"/>
      <c r="J204" s="343">
        <v>7000</v>
      </c>
      <c r="K204" s="116"/>
      <c r="L204" s="272"/>
      <c r="M204" s="116"/>
      <c r="N204" s="275">
        <f t="shared" si="12"/>
        <v>7000</v>
      </c>
    </row>
    <row r="205" spans="1:14" s="115" customFormat="1" ht="12.75" x14ac:dyDescent="0.2">
      <c r="A205" s="75"/>
      <c r="B205" s="147">
        <v>3061</v>
      </c>
      <c r="C205" s="76" t="s">
        <v>60</v>
      </c>
      <c r="D205" s="136"/>
      <c r="E205" s="136"/>
      <c r="F205" s="136"/>
      <c r="G205" s="272"/>
      <c r="H205" s="136"/>
      <c r="I205" s="136"/>
      <c r="J205" s="272"/>
      <c r="K205" s="116"/>
      <c r="L205" s="272"/>
      <c r="M205" s="116"/>
      <c r="N205" s="275">
        <f t="shared" si="12"/>
        <v>0</v>
      </c>
    </row>
    <row r="206" spans="1:14" s="115" customFormat="1" ht="12.75" x14ac:dyDescent="0.2">
      <c r="A206" s="75"/>
      <c r="B206" s="147">
        <v>3062</v>
      </c>
      <c r="C206" s="76" t="s">
        <v>61</v>
      </c>
      <c r="D206" s="136"/>
      <c r="E206" s="136"/>
      <c r="F206" s="136"/>
      <c r="G206" s="272"/>
      <c r="H206" s="136"/>
      <c r="I206" s="136"/>
      <c r="J206" s="272">
        <v>0</v>
      </c>
      <c r="K206" s="116"/>
      <c r="L206" s="272"/>
      <c r="M206" s="116"/>
      <c r="N206" s="275">
        <f t="shared" si="12"/>
        <v>0</v>
      </c>
    </row>
    <row r="207" spans="1:14" s="115" customFormat="1" ht="12.75" x14ac:dyDescent="0.2">
      <c r="A207" s="75"/>
      <c r="B207" s="147">
        <v>3063</v>
      </c>
      <c r="C207" s="76" t="s">
        <v>62</v>
      </c>
      <c r="D207" s="136"/>
      <c r="E207" s="136"/>
      <c r="F207" s="136"/>
      <c r="G207" s="272"/>
      <c r="H207" s="136"/>
      <c r="I207" s="136"/>
      <c r="J207" s="272"/>
      <c r="K207" s="116"/>
      <c r="L207" s="272"/>
      <c r="M207" s="116"/>
      <c r="N207" s="275">
        <f t="shared" si="12"/>
        <v>0</v>
      </c>
    </row>
    <row r="208" spans="1:14" s="115" customFormat="1" ht="12.75" x14ac:dyDescent="0.2">
      <c r="A208" s="75"/>
      <c r="B208" s="147">
        <v>6064</v>
      </c>
      <c r="C208" s="145" t="s">
        <v>313</v>
      </c>
      <c r="D208" s="136"/>
      <c r="E208" s="136"/>
      <c r="F208" s="136"/>
      <c r="G208" s="343">
        <v>9828</v>
      </c>
      <c r="H208" s="136"/>
      <c r="I208" s="136"/>
      <c r="J208" s="343">
        <v>15000</v>
      </c>
      <c r="K208" s="116"/>
      <c r="L208" s="272"/>
      <c r="M208" s="116"/>
      <c r="N208" s="275">
        <f t="shared" si="12"/>
        <v>15000</v>
      </c>
    </row>
    <row r="209" spans="1:14" s="115" customFormat="1" ht="12.75" x14ac:dyDescent="0.2">
      <c r="A209" s="75"/>
      <c r="B209" s="147" t="s">
        <v>175</v>
      </c>
      <c r="C209" s="76" t="s">
        <v>63</v>
      </c>
      <c r="D209" s="136"/>
      <c r="E209" s="136"/>
      <c r="F209" s="136"/>
      <c r="G209" s="272"/>
      <c r="H209" s="136"/>
      <c r="I209" s="136"/>
      <c r="J209" s="272">
        <v>0</v>
      </c>
      <c r="K209" s="116"/>
      <c r="L209" s="272"/>
      <c r="M209" s="116"/>
      <c r="N209" s="275">
        <f t="shared" si="12"/>
        <v>0</v>
      </c>
    </row>
    <row r="210" spans="1:14" s="115" customFormat="1" ht="12.75" x14ac:dyDescent="0.2">
      <c r="A210" s="75"/>
      <c r="B210" s="147" t="s">
        <v>176</v>
      </c>
      <c r="C210" s="76" t="s">
        <v>84</v>
      </c>
      <c r="D210" s="136"/>
      <c r="E210" s="136"/>
      <c r="F210" s="136"/>
      <c r="G210" s="343"/>
      <c r="H210" s="136"/>
      <c r="I210" s="136"/>
      <c r="J210" s="343">
        <v>10000</v>
      </c>
      <c r="K210" s="116"/>
      <c r="L210" s="272"/>
      <c r="M210" s="116"/>
      <c r="N210" s="275">
        <f t="shared" si="12"/>
        <v>10000</v>
      </c>
    </row>
    <row r="211" spans="1:14" s="115" customFormat="1" ht="12.75" x14ac:dyDescent="0.2">
      <c r="A211" s="75"/>
      <c r="B211" s="147" t="s">
        <v>177</v>
      </c>
      <c r="C211" s="76" t="s">
        <v>52</v>
      </c>
      <c r="D211" s="136"/>
      <c r="E211" s="136"/>
      <c r="F211" s="136"/>
      <c r="G211" s="343"/>
      <c r="H211" s="136"/>
      <c r="I211" s="136"/>
      <c r="J211" s="343"/>
      <c r="K211" s="116"/>
      <c r="L211" s="272"/>
      <c r="M211" s="116"/>
      <c r="N211" s="275">
        <f t="shared" si="12"/>
        <v>0</v>
      </c>
    </row>
    <row r="212" spans="1:14" s="115" customFormat="1" ht="12.75" x14ac:dyDescent="0.2">
      <c r="A212" s="75"/>
      <c r="B212" s="147" t="s">
        <v>178</v>
      </c>
      <c r="C212" s="76" t="s">
        <v>51</v>
      </c>
      <c r="D212" s="136"/>
      <c r="E212" s="136"/>
      <c r="F212" s="136"/>
      <c r="G212" s="343">
        <v>6622</v>
      </c>
      <c r="H212" s="136"/>
      <c r="I212" s="136"/>
      <c r="J212" s="343">
        <v>10000</v>
      </c>
      <c r="K212" s="116"/>
      <c r="L212" s="272"/>
      <c r="M212" s="116"/>
      <c r="N212" s="275">
        <f t="shared" si="12"/>
        <v>10000</v>
      </c>
    </row>
    <row r="213" spans="1:14" s="115" customFormat="1" ht="12.75" x14ac:dyDescent="0.2">
      <c r="A213" s="75"/>
      <c r="B213" s="147" t="s">
        <v>179</v>
      </c>
      <c r="C213" s="76" t="s">
        <v>164</v>
      </c>
      <c r="D213" s="136"/>
      <c r="E213" s="136"/>
      <c r="F213" s="136"/>
      <c r="G213" s="272"/>
      <c r="H213" s="136"/>
      <c r="I213" s="136"/>
      <c r="J213" s="272">
        <v>0</v>
      </c>
      <c r="K213" s="116"/>
      <c r="L213" s="272"/>
      <c r="M213" s="116"/>
      <c r="N213" s="275">
        <f t="shared" si="12"/>
        <v>0</v>
      </c>
    </row>
    <row r="214" spans="1:14" s="115" customFormat="1" ht="12.75" x14ac:dyDescent="0.2">
      <c r="A214" s="75"/>
      <c r="B214" s="147" t="s">
        <v>180</v>
      </c>
      <c r="C214" s="76" t="s">
        <v>33</v>
      </c>
      <c r="D214" s="136"/>
      <c r="E214" s="136"/>
      <c r="F214" s="136"/>
      <c r="G214" s="272">
        <v>330</v>
      </c>
      <c r="H214" s="136"/>
      <c r="I214" s="136"/>
      <c r="J214" s="272">
        <v>0</v>
      </c>
      <c r="K214" s="116"/>
      <c r="L214" s="272"/>
      <c r="M214" s="116"/>
      <c r="N214" s="275">
        <f t="shared" si="12"/>
        <v>0</v>
      </c>
    </row>
    <row r="215" spans="1:14" s="115" customFormat="1" ht="12.75" x14ac:dyDescent="0.2">
      <c r="A215" s="75"/>
      <c r="B215" s="147" t="s">
        <v>181</v>
      </c>
      <c r="C215" s="76" t="s">
        <v>86</v>
      </c>
      <c r="D215" s="136"/>
      <c r="E215" s="136"/>
      <c r="F215" s="136"/>
      <c r="G215" s="343"/>
      <c r="H215" s="136"/>
      <c r="I215" s="136"/>
      <c r="J215" s="343">
        <v>0</v>
      </c>
      <c r="K215" s="116"/>
      <c r="L215" s="272"/>
      <c r="M215" s="116"/>
      <c r="N215" s="275">
        <f t="shared" si="12"/>
        <v>0</v>
      </c>
    </row>
    <row r="216" spans="1:14" s="115" customFormat="1" ht="12.75" x14ac:dyDescent="0.2">
      <c r="A216" s="75"/>
      <c r="B216" s="147" t="s">
        <v>182</v>
      </c>
      <c r="C216" s="76" t="s">
        <v>83</v>
      </c>
      <c r="D216" s="136"/>
      <c r="E216" s="136"/>
      <c r="F216" s="136"/>
      <c r="G216" s="272"/>
      <c r="H216" s="136"/>
      <c r="I216" s="136"/>
      <c r="J216" s="272">
        <v>500</v>
      </c>
      <c r="K216" s="116"/>
      <c r="L216" s="272"/>
      <c r="M216" s="116"/>
      <c r="N216" s="275">
        <f t="shared" si="12"/>
        <v>500</v>
      </c>
    </row>
    <row r="217" spans="1:14" s="115" customFormat="1" ht="12.75" x14ac:dyDescent="0.2">
      <c r="A217" s="75"/>
      <c r="B217" s="153"/>
      <c r="C217" s="154" t="s">
        <v>369</v>
      </c>
      <c r="D217" s="136"/>
      <c r="E217" s="136"/>
      <c r="F217" s="136"/>
      <c r="G217" s="273">
        <v>79</v>
      </c>
      <c r="H217" s="136"/>
      <c r="I217" s="136"/>
      <c r="J217" s="273">
        <v>0</v>
      </c>
      <c r="K217" s="116"/>
      <c r="L217" s="273"/>
      <c r="M217" s="116"/>
      <c r="N217" s="276">
        <f t="shared" si="12"/>
        <v>0</v>
      </c>
    </row>
    <row r="218" spans="1:14" s="115" customFormat="1" ht="12.75" x14ac:dyDescent="0.2">
      <c r="A218" s="95"/>
      <c r="B218" s="149"/>
      <c r="C218" s="76"/>
      <c r="D218" s="117"/>
      <c r="E218" s="117"/>
      <c r="F218" s="117"/>
      <c r="G218" s="277">
        <f>SUM(G186:G217)</f>
        <v>95157</v>
      </c>
      <c r="H218" s="117"/>
      <c r="I218" s="117"/>
      <c r="J218" s="277">
        <f>SUM(J186:J217)</f>
        <v>148536</v>
      </c>
      <c r="K218" s="118"/>
      <c r="L218" s="277">
        <f>SUM(L186:L217)</f>
        <v>0</v>
      </c>
      <c r="M218" s="118"/>
      <c r="N218" s="277">
        <f>SUM(N186:N217)</f>
        <v>148536</v>
      </c>
    </row>
    <row r="219" spans="1:14" s="115" customFormat="1" ht="5.25" customHeight="1" x14ac:dyDescent="0.2">
      <c r="A219" s="95"/>
      <c r="B219" s="149"/>
      <c r="C219" s="76"/>
      <c r="D219" s="117"/>
      <c r="E219" s="117"/>
      <c r="F219" s="117"/>
      <c r="G219" s="117"/>
      <c r="H219" s="117"/>
      <c r="I219" s="117"/>
      <c r="J219" s="117"/>
      <c r="K219" s="118"/>
      <c r="L219" s="117"/>
      <c r="M219" s="118"/>
      <c r="N219" s="117"/>
    </row>
    <row r="220" spans="1:14" s="115" customFormat="1" ht="12.75" x14ac:dyDescent="0.2">
      <c r="A220" s="95">
        <v>8</v>
      </c>
      <c r="B220" s="149"/>
      <c r="C220" s="82" t="s">
        <v>143</v>
      </c>
      <c r="D220" s="119"/>
      <c r="E220" s="119"/>
      <c r="F220" s="119"/>
      <c r="G220" s="113"/>
      <c r="H220" s="113"/>
      <c r="I220" s="113"/>
      <c r="J220" s="214"/>
      <c r="K220" s="114"/>
      <c r="L220" s="214"/>
      <c r="M220" s="114"/>
      <c r="N220" s="214"/>
    </row>
    <row r="221" spans="1:14" s="115" customFormat="1" ht="12.75" x14ac:dyDescent="0.2">
      <c r="A221" s="95"/>
      <c r="B221" s="147" t="s">
        <v>183</v>
      </c>
      <c r="C221" s="76" t="s">
        <v>133</v>
      </c>
      <c r="D221" s="136"/>
      <c r="E221" s="136"/>
      <c r="F221" s="136"/>
      <c r="G221" s="344">
        <f>1928+1916</f>
        <v>3844</v>
      </c>
      <c r="H221" s="136"/>
      <c r="I221" s="136"/>
      <c r="J221" s="344">
        <v>3000</v>
      </c>
      <c r="K221" s="116"/>
      <c r="L221" s="271"/>
      <c r="M221" s="116"/>
      <c r="N221" s="274">
        <f t="shared" ref="N221:N234" si="13">J221-L221</f>
        <v>3000</v>
      </c>
    </row>
    <row r="222" spans="1:14" s="115" customFormat="1" ht="12.75" x14ac:dyDescent="0.2">
      <c r="A222" s="95"/>
      <c r="B222" s="147" t="s">
        <v>184</v>
      </c>
      <c r="C222" s="76" t="s">
        <v>140</v>
      </c>
      <c r="D222" s="136"/>
      <c r="E222" s="136"/>
      <c r="F222" s="136"/>
      <c r="G222" s="272">
        <v>2680</v>
      </c>
      <c r="H222" s="136"/>
      <c r="I222" s="136"/>
      <c r="J222" s="272">
        <v>2000</v>
      </c>
      <c r="K222" s="116"/>
      <c r="L222" s="272"/>
      <c r="M222" s="116"/>
      <c r="N222" s="275">
        <f t="shared" si="13"/>
        <v>2000</v>
      </c>
    </row>
    <row r="223" spans="1:14" s="115" customFormat="1" ht="12.75" x14ac:dyDescent="0.2">
      <c r="A223" s="95"/>
      <c r="B223" s="147" t="s">
        <v>185</v>
      </c>
      <c r="C223" s="76" t="s">
        <v>186</v>
      </c>
      <c r="D223" s="136"/>
      <c r="E223" s="136"/>
      <c r="F223" s="136"/>
      <c r="G223" s="343">
        <v>4657</v>
      </c>
      <c r="H223" s="136"/>
      <c r="I223" s="136"/>
      <c r="J223" s="343"/>
      <c r="K223" s="116"/>
      <c r="L223" s="272"/>
      <c r="M223" s="116"/>
      <c r="N223" s="275">
        <f t="shared" si="13"/>
        <v>0</v>
      </c>
    </row>
    <row r="224" spans="1:14" s="115" customFormat="1" ht="12.75" x14ac:dyDescent="0.2">
      <c r="A224" s="75"/>
      <c r="B224" s="147" t="s">
        <v>187</v>
      </c>
      <c r="C224" s="76" t="s">
        <v>141</v>
      </c>
      <c r="D224" s="137"/>
      <c r="E224" s="136"/>
      <c r="F224" s="136"/>
      <c r="G224" s="345">
        <v>356</v>
      </c>
      <c r="H224" s="140"/>
      <c r="I224" s="140"/>
      <c r="J224" s="345"/>
      <c r="K224" s="116"/>
      <c r="L224" s="272"/>
      <c r="M224" s="116"/>
      <c r="N224" s="275">
        <f t="shared" si="13"/>
        <v>0</v>
      </c>
    </row>
    <row r="225" spans="1:14" s="115" customFormat="1" ht="12.75" x14ac:dyDescent="0.2">
      <c r="A225" s="75"/>
      <c r="B225" s="147" t="s">
        <v>189</v>
      </c>
      <c r="C225" s="76" t="s">
        <v>188</v>
      </c>
      <c r="D225" s="137"/>
      <c r="E225" s="136"/>
      <c r="F225" s="136"/>
      <c r="G225" s="345">
        <f>522+3967+3103</f>
        <v>7592</v>
      </c>
      <c r="H225" s="140"/>
      <c r="I225" s="140"/>
      <c r="J225" s="345">
        <v>3500</v>
      </c>
      <c r="K225" s="116"/>
      <c r="L225" s="272"/>
      <c r="M225" s="116"/>
      <c r="N225" s="275">
        <f t="shared" si="13"/>
        <v>3500</v>
      </c>
    </row>
    <row r="226" spans="1:14" s="115" customFormat="1" ht="12.75" x14ac:dyDescent="0.2">
      <c r="A226" s="75"/>
      <c r="B226" s="147" t="s">
        <v>190</v>
      </c>
      <c r="C226" s="76" t="s">
        <v>21</v>
      </c>
      <c r="D226" s="137"/>
      <c r="E226" s="136"/>
      <c r="F226" s="136"/>
      <c r="G226" s="345">
        <f>825+935</f>
        <v>1760</v>
      </c>
      <c r="H226" s="140"/>
      <c r="I226" s="140"/>
      <c r="J226" s="345">
        <v>2400</v>
      </c>
      <c r="K226" s="116"/>
      <c r="L226" s="272"/>
      <c r="M226" s="116"/>
      <c r="N226" s="275">
        <f t="shared" si="13"/>
        <v>2400</v>
      </c>
    </row>
    <row r="227" spans="1:14" s="115" customFormat="1" ht="12.75" x14ac:dyDescent="0.2">
      <c r="A227" s="95"/>
      <c r="B227" s="147" t="s">
        <v>191</v>
      </c>
      <c r="C227" s="76" t="s">
        <v>20</v>
      </c>
      <c r="D227" s="137"/>
      <c r="E227" s="136"/>
      <c r="F227" s="136"/>
      <c r="G227" s="345"/>
      <c r="H227" s="140"/>
      <c r="I227" s="140"/>
      <c r="J227" s="345">
        <v>0</v>
      </c>
      <c r="K227" s="116"/>
      <c r="L227" s="272"/>
      <c r="M227" s="116"/>
      <c r="N227" s="275">
        <f t="shared" si="13"/>
        <v>0</v>
      </c>
    </row>
    <row r="228" spans="1:14" s="115" customFormat="1" ht="12.75" x14ac:dyDescent="0.2">
      <c r="A228" s="95"/>
      <c r="B228" s="147" t="s">
        <v>192</v>
      </c>
      <c r="C228" s="76" t="s">
        <v>22</v>
      </c>
      <c r="D228" s="137"/>
      <c r="E228" s="136"/>
      <c r="F228" s="136"/>
      <c r="G228" s="345">
        <f>255+1347</f>
        <v>1602</v>
      </c>
      <c r="H228" s="140"/>
      <c r="I228" s="140"/>
      <c r="J228" s="345">
        <v>1000</v>
      </c>
      <c r="K228" s="116"/>
      <c r="L228" s="272"/>
      <c r="M228" s="116"/>
      <c r="N228" s="275">
        <f t="shared" si="13"/>
        <v>1000</v>
      </c>
    </row>
    <row r="229" spans="1:14" s="115" customFormat="1" ht="12.75" x14ac:dyDescent="0.2">
      <c r="A229" s="95"/>
      <c r="B229" s="147">
        <v>3050</v>
      </c>
      <c r="C229" s="76" t="s">
        <v>221</v>
      </c>
      <c r="D229" s="137"/>
      <c r="E229" s="136"/>
      <c r="F229" s="136"/>
      <c r="G229" s="272"/>
      <c r="H229" s="140"/>
      <c r="I229" s="140"/>
      <c r="J229" s="272"/>
      <c r="K229" s="116"/>
      <c r="L229" s="272"/>
      <c r="M229" s="116"/>
      <c r="N229" s="275">
        <f t="shared" si="13"/>
        <v>0</v>
      </c>
    </row>
    <row r="230" spans="1:14" s="115" customFormat="1" ht="12.75" x14ac:dyDescent="0.2">
      <c r="A230" s="95"/>
      <c r="B230" s="147" t="s">
        <v>193</v>
      </c>
      <c r="C230" s="76" t="s">
        <v>64</v>
      </c>
      <c r="D230" s="137"/>
      <c r="E230" s="136"/>
      <c r="F230" s="136"/>
      <c r="G230" s="345">
        <f>2497+8706+350</f>
        <v>11553</v>
      </c>
      <c r="H230" s="140"/>
      <c r="I230" s="140"/>
      <c r="J230" s="345">
        <v>3000</v>
      </c>
      <c r="K230" s="116"/>
      <c r="L230" s="272"/>
      <c r="M230" s="116"/>
      <c r="N230" s="275">
        <f t="shared" si="13"/>
        <v>3000</v>
      </c>
    </row>
    <row r="231" spans="1:14" s="115" customFormat="1" ht="12.75" x14ac:dyDescent="0.2">
      <c r="A231" s="75"/>
      <c r="B231" s="147" t="s">
        <v>194</v>
      </c>
      <c r="C231" s="76" t="s">
        <v>23</v>
      </c>
      <c r="D231" s="137"/>
      <c r="E231" s="136"/>
      <c r="F231" s="136"/>
      <c r="G231" s="272"/>
      <c r="H231" s="140"/>
      <c r="I231" s="140"/>
      <c r="J231" s="272">
        <v>0</v>
      </c>
      <c r="K231" s="116"/>
      <c r="L231" s="272"/>
      <c r="M231" s="116"/>
      <c r="N231" s="275">
        <f t="shared" si="13"/>
        <v>0</v>
      </c>
    </row>
    <row r="232" spans="1:14" s="115" customFormat="1" ht="12.75" x14ac:dyDescent="0.2">
      <c r="A232" s="120"/>
      <c r="B232" s="151">
        <v>3345</v>
      </c>
      <c r="C232" s="76" t="s">
        <v>195</v>
      </c>
      <c r="D232" s="138"/>
      <c r="E232" s="136"/>
      <c r="F232" s="136"/>
      <c r="G232" s="345"/>
      <c r="H232" s="140"/>
      <c r="I232" s="140"/>
      <c r="J232" s="345"/>
      <c r="K232" s="116"/>
      <c r="L232" s="272"/>
      <c r="M232" s="116"/>
      <c r="N232" s="275">
        <f t="shared" si="13"/>
        <v>0</v>
      </c>
    </row>
    <row r="233" spans="1:14" s="115" customFormat="1" ht="12.75" x14ac:dyDescent="0.2">
      <c r="A233" s="75"/>
      <c r="B233" s="147" t="s">
        <v>196</v>
      </c>
      <c r="C233" s="76" t="s">
        <v>222</v>
      </c>
      <c r="D233" s="77"/>
      <c r="E233" s="136"/>
      <c r="F233" s="136"/>
      <c r="G233" s="340"/>
      <c r="H233" s="116"/>
      <c r="I233" s="116"/>
      <c r="J233" s="340">
        <v>300</v>
      </c>
      <c r="K233" s="116"/>
      <c r="L233" s="272"/>
      <c r="M233" s="116"/>
      <c r="N233" s="275">
        <f t="shared" si="13"/>
        <v>300</v>
      </c>
    </row>
    <row r="234" spans="1:14" s="115" customFormat="1" ht="12.75" x14ac:dyDescent="0.2">
      <c r="A234" s="75"/>
      <c r="B234" s="153"/>
      <c r="C234" s="156"/>
      <c r="D234" s="77"/>
      <c r="E234" s="136"/>
      <c r="F234" s="136"/>
      <c r="G234" s="273"/>
      <c r="H234" s="116"/>
      <c r="I234" s="116"/>
      <c r="J234" s="273">
        <v>0</v>
      </c>
      <c r="K234" s="116"/>
      <c r="L234" s="273"/>
      <c r="M234" s="116"/>
      <c r="N234" s="276">
        <f t="shared" si="13"/>
        <v>0</v>
      </c>
    </row>
    <row r="235" spans="1:14" s="81" customFormat="1" ht="12.75" customHeight="1" x14ac:dyDescent="0.2">
      <c r="A235" s="75"/>
      <c r="B235" s="147"/>
      <c r="C235" s="76"/>
      <c r="D235" s="104"/>
      <c r="E235" s="104"/>
      <c r="F235" s="104"/>
      <c r="G235" s="277">
        <f>SUM(G221:G234)</f>
        <v>34044</v>
      </c>
      <c r="H235" s="104"/>
      <c r="I235" s="104"/>
      <c r="J235" s="277">
        <f>SUM(J221:J234)</f>
        <v>15200</v>
      </c>
      <c r="K235" s="104"/>
      <c r="L235" s="277">
        <f>SUM(L221:L234)</f>
        <v>0</v>
      </c>
      <c r="M235" s="104"/>
      <c r="N235" s="277">
        <f>SUM(N221:N234)</f>
        <v>15200</v>
      </c>
    </row>
    <row r="236" spans="1:14" s="115" customFormat="1" ht="5.25" customHeight="1" x14ac:dyDescent="0.2">
      <c r="A236" s="95"/>
      <c r="B236" s="149"/>
      <c r="C236" s="76"/>
      <c r="D236" s="117"/>
      <c r="E236" s="117"/>
      <c r="F236" s="117"/>
      <c r="G236" s="117"/>
      <c r="H236" s="117"/>
      <c r="I236" s="117"/>
      <c r="J236" s="117"/>
      <c r="K236" s="118"/>
      <c r="L236" s="117"/>
      <c r="M236" s="118"/>
      <c r="N236" s="117"/>
    </row>
    <row r="237" spans="1:14" s="84" customFormat="1" ht="12.75" x14ac:dyDescent="0.2">
      <c r="A237" s="75">
        <v>9</v>
      </c>
      <c r="B237" s="147"/>
      <c r="C237" s="82" t="s">
        <v>26</v>
      </c>
      <c r="D237" s="109"/>
      <c r="E237" s="109"/>
      <c r="F237" s="109"/>
      <c r="G237" s="83"/>
      <c r="H237" s="83"/>
      <c r="I237" s="83"/>
      <c r="J237" s="83"/>
      <c r="K237" s="109"/>
      <c r="L237" s="83"/>
      <c r="M237" s="109"/>
      <c r="N237" s="83"/>
    </row>
    <row r="238" spans="1:14" s="101" customFormat="1" ht="12.75" x14ac:dyDescent="0.2">
      <c r="A238" s="75"/>
      <c r="B238" s="147">
        <v>3036</v>
      </c>
      <c r="C238" s="76" t="s">
        <v>25</v>
      </c>
      <c r="D238" s="122"/>
      <c r="E238" s="122"/>
      <c r="F238" s="122"/>
      <c r="G238" s="346"/>
      <c r="H238" s="122"/>
      <c r="I238" s="122"/>
      <c r="J238" s="346"/>
      <c r="K238" s="122"/>
      <c r="L238" s="271"/>
      <c r="M238" s="122"/>
      <c r="N238" s="274">
        <f t="shared" ref="N238:N239" si="14">J238-L238</f>
        <v>0</v>
      </c>
    </row>
    <row r="239" spans="1:14" s="101" customFormat="1" ht="12.75" x14ac:dyDescent="0.2">
      <c r="A239" s="75"/>
      <c r="B239" s="153"/>
      <c r="C239" s="154" t="s">
        <v>375</v>
      </c>
      <c r="D239" s="122"/>
      <c r="E239" s="122"/>
      <c r="F239" s="122"/>
      <c r="G239" s="273"/>
      <c r="H239" s="122"/>
      <c r="I239" s="122"/>
      <c r="J239" s="273">
        <v>0</v>
      </c>
      <c r="K239" s="122"/>
      <c r="L239" s="273"/>
      <c r="M239" s="122"/>
      <c r="N239" s="276">
        <f t="shared" si="14"/>
        <v>0</v>
      </c>
    </row>
    <row r="240" spans="1:14" s="87" customFormat="1" ht="12.75" x14ac:dyDescent="0.2">
      <c r="A240" s="75"/>
      <c r="B240" s="147"/>
      <c r="C240" s="76"/>
      <c r="D240" s="104"/>
      <c r="E240" s="104"/>
      <c r="F240" s="104"/>
      <c r="G240" s="277">
        <f>SUM(G238:G239)</f>
        <v>0</v>
      </c>
      <c r="H240" s="104"/>
      <c r="I240" s="104"/>
      <c r="J240" s="277">
        <f>SUM(J238:J239)</f>
        <v>0</v>
      </c>
      <c r="K240" s="104"/>
      <c r="L240" s="277">
        <f>SUM(L238:L239)</f>
        <v>0</v>
      </c>
      <c r="M240" s="104"/>
      <c r="N240" s="277">
        <f>SUM(N238:N239)</f>
        <v>0</v>
      </c>
    </row>
    <row r="241" spans="1:16" s="115" customFormat="1" ht="5.25" customHeight="1" x14ac:dyDescent="0.2">
      <c r="A241" s="95"/>
      <c r="B241" s="149"/>
      <c r="C241" s="76"/>
      <c r="D241" s="117"/>
      <c r="E241" s="117"/>
      <c r="F241" s="117"/>
      <c r="G241" s="117"/>
      <c r="H241" s="117"/>
      <c r="I241" s="117"/>
      <c r="J241" s="117"/>
      <c r="K241" s="118"/>
      <c r="L241" s="117"/>
      <c r="M241" s="118"/>
      <c r="N241" s="117"/>
    </row>
    <row r="242" spans="1:16" s="115" customFormat="1" ht="12.75" x14ac:dyDescent="0.2">
      <c r="A242" s="95"/>
      <c r="B242" s="149"/>
      <c r="C242" s="76"/>
      <c r="D242" s="117"/>
      <c r="E242" s="117"/>
      <c r="F242" s="117"/>
      <c r="G242" s="117"/>
      <c r="H242" s="117"/>
      <c r="I242" s="117"/>
      <c r="J242" s="117"/>
      <c r="K242" s="118"/>
      <c r="L242" s="117"/>
      <c r="M242" s="118"/>
      <c r="N242" s="117"/>
    </row>
    <row r="243" spans="1:16" s="115" customFormat="1" ht="12.75" x14ac:dyDescent="0.2">
      <c r="A243" s="95"/>
      <c r="B243" s="149"/>
      <c r="C243" s="76"/>
      <c r="D243" s="117"/>
      <c r="E243" s="117"/>
      <c r="F243" s="117"/>
      <c r="G243" s="117"/>
      <c r="H243" s="117"/>
      <c r="I243" s="117"/>
      <c r="J243" s="117"/>
      <c r="K243" s="118"/>
      <c r="L243" s="117"/>
      <c r="M243" s="118"/>
      <c r="N243" s="117"/>
    </row>
    <row r="244" spans="1:16" s="115" customFormat="1" ht="18" x14ac:dyDescent="0.25">
      <c r="A244" s="95"/>
      <c r="B244" s="149"/>
      <c r="C244" s="53" t="str">
        <f>'Cover &amp; Table of Contents'!A42</f>
        <v>Detailed Statment of Financial Position</v>
      </c>
      <c r="D244" s="117"/>
      <c r="E244" s="117"/>
      <c r="F244" s="117"/>
      <c r="G244" s="117"/>
      <c r="H244" s="117"/>
      <c r="I244" s="117"/>
      <c r="J244" s="117"/>
      <c r="K244" s="118"/>
      <c r="L244" s="117"/>
      <c r="M244" s="118"/>
      <c r="N244" s="117"/>
    </row>
    <row r="245" spans="1:16" s="115" customFormat="1" ht="12.75" x14ac:dyDescent="0.2">
      <c r="A245" s="95"/>
      <c r="B245" s="149"/>
      <c r="C245" s="76"/>
      <c r="D245" s="117"/>
      <c r="E245" s="117"/>
      <c r="F245" s="117"/>
      <c r="G245" s="117"/>
      <c r="H245" s="117"/>
      <c r="I245" s="117"/>
      <c r="J245" s="117"/>
      <c r="K245" s="118"/>
      <c r="L245" s="117"/>
      <c r="M245" s="118"/>
      <c r="N245" s="117"/>
    </row>
    <row r="246" spans="1:16" s="30" customFormat="1" ht="12.75" customHeight="1" x14ac:dyDescent="0.25">
      <c r="B246" s="148"/>
      <c r="C246" s="28" t="s">
        <v>4</v>
      </c>
      <c r="D246" s="29"/>
      <c r="E246" s="29"/>
      <c r="F246" s="29"/>
      <c r="G246" s="217" t="s">
        <v>262</v>
      </c>
      <c r="H246" s="217"/>
      <c r="I246" s="217"/>
      <c r="J246" s="217" t="s">
        <v>209</v>
      </c>
      <c r="K246" s="222"/>
      <c r="L246" s="217" t="s">
        <v>268</v>
      </c>
      <c r="M246" s="222"/>
      <c r="N246" s="217" t="s">
        <v>267</v>
      </c>
    </row>
    <row r="247" spans="1:16" s="31" customFormat="1" ht="12.75" customHeight="1" x14ac:dyDescent="0.25">
      <c r="A247" s="30"/>
      <c r="B247" s="148"/>
      <c r="D247" s="32"/>
      <c r="E247" s="32"/>
      <c r="F247" s="33"/>
      <c r="G247" s="223" t="s">
        <v>263</v>
      </c>
      <c r="H247" s="223"/>
      <c r="I247" s="223"/>
      <c r="J247" s="223">
        <f>J169</f>
        <v>2020</v>
      </c>
      <c r="K247" s="224"/>
      <c r="L247" s="223" t="s">
        <v>263</v>
      </c>
      <c r="M247" s="224"/>
      <c r="N247" s="223">
        <f>N169</f>
        <v>2020</v>
      </c>
    </row>
    <row r="248" spans="1:16" x14ac:dyDescent="0.25">
      <c r="D248" s="34"/>
      <c r="E248" s="34"/>
      <c r="F248" s="34"/>
      <c r="G248" s="177" t="s">
        <v>130</v>
      </c>
      <c r="H248" s="178"/>
      <c r="I248" s="178"/>
      <c r="J248" s="177" t="s">
        <v>130</v>
      </c>
      <c r="K248" s="175"/>
      <c r="L248" s="177" t="s">
        <v>130</v>
      </c>
      <c r="M248" s="175"/>
      <c r="N248" s="177" t="s">
        <v>130</v>
      </c>
    </row>
    <row r="249" spans="1:16" s="87" customFormat="1" ht="12.75" x14ac:dyDescent="0.2">
      <c r="B249" s="148"/>
      <c r="C249" s="148"/>
      <c r="D249" s="148"/>
      <c r="E249" s="148"/>
      <c r="F249" s="148"/>
      <c r="G249" s="148"/>
      <c r="H249" s="148"/>
      <c r="I249" s="148"/>
      <c r="J249" s="148"/>
      <c r="K249" s="148"/>
      <c r="L249" s="148"/>
      <c r="M249" s="148"/>
      <c r="N249" s="148"/>
    </row>
    <row r="250" spans="1:16" s="87" customFormat="1" ht="3.75" customHeight="1" x14ac:dyDescent="0.2">
      <c r="B250" s="148"/>
      <c r="C250" s="88"/>
      <c r="D250" s="89"/>
      <c r="E250" s="89"/>
      <c r="F250" s="89"/>
      <c r="G250" s="173"/>
      <c r="H250" s="89"/>
      <c r="I250" s="89"/>
      <c r="J250" s="173"/>
      <c r="K250" s="89"/>
      <c r="L250" s="173"/>
      <c r="M250" s="89"/>
      <c r="N250" s="173"/>
    </row>
    <row r="251" spans="1:16" s="87" customFormat="1" ht="15" customHeight="1" x14ac:dyDescent="0.2">
      <c r="A251" s="75">
        <v>10</v>
      </c>
      <c r="B251" s="147"/>
      <c r="C251" s="155" t="s">
        <v>197</v>
      </c>
      <c r="D251" s="77"/>
      <c r="E251" s="77"/>
      <c r="F251" s="77"/>
      <c r="G251" s="77"/>
      <c r="H251" s="77"/>
      <c r="I251" s="77"/>
      <c r="J251" s="77"/>
      <c r="K251" s="77"/>
      <c r="L251" s="77"/>
      <c r="M251" s="77"/>
      <c r="N251" s="77"/>
    </row>
    <row r="252" spans="1:16" s="101" customFormat="1" ht="12.75" customHeight="1" x14ac:dyDescent="0.2">
      <c r="A252" s="75" t="s">
        <v>1</v>
      </c>
      <c r="B252" s="147" t="s">
        <v>198</v>
      </c>
      <c r="C252" s="145" t="s">
        <v>69</v>
      </c>
      <c r="D252" s="122"/>
      <c r="E252" s="122"/>
      <c r="F252" s="122"/>
      <c r="G252" s="271"/>
      <c r="H252" s="122"/>
      <c r="I252" s="122"/>
      <c r="J252" s="271">
        <v>0</v>
      </c>
      <c r="K252" s="122"/>
      <c r="L252" s="271"/>
      <c r="M252" s="122"/>
      <c r="N252" s="274">
        <f t="shared" ref="N252:N255" si="15">J252-L252</f>
        <v>0</v>
      </c>
      <c r="O252" s="292"/>
      <c r="P252" s="318" t="s">
        <v>334</v>
      </c>
    </row>
    <row r="253" spans="1:16" s="101" customFormat="1" ht="12.75" customHeight="1" x14ac:dyDescent="0.2">
      <c r="A253" s="75"/>
      <c r="B253" s="147">
        <v>3695</v>
      </c>
      <c r="C253" s="145" t="s">
        <v>101</v>
      </c>
      <c r="D253" s="122"/>
      <c r="E253" s="122"/>
      <c r="F253" s="122"/>
      <c r="G253" s="272"/>
      <c r="H253" s="122"/>
      <c r="I253" s="122"/>
      <c r="J253" s="272">
        <v>0</v>
      </c>
      <c r="K253" s="122"/>
      <c r="L253" s="272"/>
      <c r="M253" s="122"/>
      <c r="N253" s="275">
        <f t="shared" si="15"/>
        <v>0</v>
      </c>
      <c r="O253" s="292"/>
      <c r="P253" s="318" t="s">
        <v>346</v>
      </c>
    </row>
    <row r="254" spans="1:16" s="101" customFormat="1" ht="12.75" customHeight="1" x14ac:dyDescent="0.2">
      <c r="A254" s="75"/>
      <c r="B254" s="147" t="s">
        <v>199</v>
      </c>
      <c r="C254" s="145" t="str">
        <f>B256&amp;'Depreciation Shedule'!B16</f>
        <v>Depreciation As at end of September 2020</v>
      </c>
      <c r="D254" s="122"/>
      <c r="E254" s="122"/>
      <c r="F254" s="122"/>
      <c r="G254" s="293">
        <f>'Depreciation Shedule'!P26+'Depreciation Shedule'!P27</f>
        <v>15808</v>
      </c>
      <c r="H254" s="122"/>
      <c r="I254" s="122"/>
      <c r="J254" s="272">
        <v>25474</v>
      </c>
      <c r="K254" s="122"/>
      <c r="L254" s="272"/>
      <c r="M254" s="122"/>
      <c r="N254" s="275">
        <f t="shared" si="15"/>
        <v>25474</v>
      </c>
    </row>
    <row r="255" spans="1:16" s="115" customFormat="1" ht="12.75" x14ac:dyDescent="0.2">
      <c r="A255" s="75"/>
      <c r="B255" s="153"/>
      <c r="C255" s="154"/>
      <c r="D255" s="77"/>
      <c r="E255" s="136"/>
      <c r="F255" s="136"/>
      <c r="G255" s="273"/>
      <c r="H255" s="116"/>
      <c r="I255" s="116"/>
      <c r="J255" s="273">
        <v>0</v>
      </c>
      <c r="K255" s="116"/>
      <c r="L255" s="273"/>
      <c r="M255" s="116"/>
      <c r="N255" s="276">
        <f t="shared" si="15"/>
        <v>0</v>
      </c>
    </row>
    <row r="256" spans="1:16" s="78" customFormat="1" ht="12.75" customHeight="1" x14ac:dyDescent="0.2">
      <c r="A256" s="216"/>
      <c r="B256" s="215" t="s">
        <v>24</v>
      </c>
      <c r="C256" s="76"/>
      <c r="D256" s="77"/>
      <c r="E256" s="77"/>
      <c r="F256" s="77"/>
      <c r="G256" s="277">
        <f>SUM(G252:G255)</f>
        <v>15808</v>
      </c>
      <c r="H256" s="77"/>
      <c r="I256" s="77"/>
      <c r="J256" s="277">
        <f>SUM(J252:J255)</f>
        <v>25474</v>
      </c>
      <c r="K256" s="77"/>
      <c r="L256" s="277">
        <f>SUM(L252:L255)</f>
        <v>0</v>
      </c>
      <c r="M256" s="77"/>
      <c r="N256" s="277">
        <f>SUM(N252:N255)</f>
        <v>25474</v>
      </c>
    </row>
    <row r="257" spans="1:14" s="115" customFormat="1" ht="5.25" customHeight="1" x14ac:dyDescent="0.2">
      <c r="A257" s="95"/>
      <c r="B257" s="149"/>
      <c r="C257" s="76"/>
      <c r="D257" s="117"/>
      <c r="E257" s="117"/>
      <c r="F257" s="117"/>
      <c r="G257" s="117"/>
      <c r="H257" s="117"/>
      <c r="I257" s="117"/>
      <c r="J257" s="117"/>
      <c r="K257" s="118"/>
      <c r="L257" s="117"/>
      <c r="M257" s="118"/>
      <c r="N257" s="117"/>
    </row>
    <row r="258" spans="1:14" s="87" customFormat="1" ht="13.5" thickBot="1" x14ac:dyDescent="0.25">
      <c r="A258" s="75"/>
      <c r="B258" s="147"/>
      <c r="C258" s="85" t="s">
        <v>15</v>
      </c>
      <c r="D258" s="104"/>
      <c r="E258" s="104"/>
      <c r="F258" s="104"/>
      <c r="G258" s="123">
        <f>SUM(G240,G235,G218,G179,G256)</f>
        <v>216674</v>
      </c>
      <c r="H258" s="104"/>
      <c r="I258" s="104"/>
      <c r="J258" s="123">
        <f>SUM(J240,J235,J218,J179,J256)</f>
        <v>295410</v>
      </c>
      <c r="K258" s="104"/>
      <c r="L258" s="123">
        <f>SUM(L240,L235,L218,L179,L256)</f>
        <v>0</v>
      </c>
      <c r="M258" s="104"/>
      <c r="N258" s="123">
        <f>SUM(N240,N235,N218,N179,N256)</f>
        <v>295410</v>
      </c>
    </row>
    <row r="259" spans="1:14" s="115" customFormat="1" ht="5.25" customHeight="1" thickTop="1" x14ac:dyDescent="0.2">
      <c r="A259" s="95"/>
      <c r="B259" s="149"/>
      <c r="C259" s="76"/>
      <c r="D259" s="117"/>
      <c r="E259" s="117"/>
      <c r="F259" s="117"/>
      <c r="G259" s="117"/>
      <c r="H259" s="117"/>
      <c r="I259" s="117"/>
      <c r="J259" s="117"/>
      <c r="K259" s="118"/>
      <c r="L259" s="117"/>
      <c r="M259" s="118"/>
      <c r="N259" s="117"/>
    </row>
    <row r="260" spans="1:14" s="81" customFormat="1" ht="12.75" x14ac:dyDescent="0.2">
      <c r="A260" s="75">
        <v>11</v>
      </c>
      <c r="B260" s="147"/>
      <c r="C260" s="85" t="s">
        <v>7</v>
      </c>
      <c r="D260" s="86"/>
      <c r="E260" s="86"/>
      <c r="F260" s="86"/>
      <c r="G260" s="80"/>
      <c r="H260" s="80"/>
      <c r="I260" s="80"/>
      <c r="J260" s="80"/>
      <c r="K260" s="86"/>
      <c r="L260" s="80"/>
      <c r="M260" s="86"/>
      <c r="N260" s="80"/>
    </row>
    <row r="261" spans="1:14" s="81" customFormat="1" ht="12.75" x14ac:dyDescent="0.2">
      <c r="A261" s="75"/>
      <c r="B261" s="147" t="s">
        <v>200</v>
      </c>
      <c r="C261" s="81" t="s">
        <v>34</v>
      </c>
      <c r="D261" s="98"/>
      <c r="E261" s="98"/>
      <c r="F261" s="98"/>
      <c r="G261" s="271"/>
      <c r="H261" s="98"/>
      <c r="I261" s="98"/>
      <c r="J261" s="271">
        <v>0</v>
      </c>
      <c r="K261" s="98"/>
      <c r="L261" s="271"/>
      <c r="M261" s="98"/>
      <c r="N261" s="274">
        <f t="shared" ref="N261:N263" si="16">J261-L261</f>
        <v>0</v>
      </c>
    </row>
    <row r="262" spans="1:14" s="81" customFormat="1" ht="12.75" x14ac:dyDescent="0.2">
      <c r="A262" s="75"/>
      <c r="B262" s="147" t="s">
        <v>201</v>
      </c>
      <c r="C262" s="81" t="s">
        <v>70</v>
      </c>
      <c r="D262" s="98"/>
      <c r="E262" s="98"/>
      <c r="F262" s="98"/>
      <c r="G262" s="272"/>
      <c r="H262" s="98"/>
      <c r="I262" s="98"/>
      <c r="J262" s="272">
        <v>0</v>
      </c>
      <c r="K262" s="98"/>
      <c r="L262" s="272"/>
      <c r="M262" s="98"/>
      <c r="N262" s="275">
        <f t="shared" si="16"/>
        <v>0</v>
      </c>
    </row>
    <row r="263" spans="1:14" s="81" customFormat="1" ht="12.75" x14ac:dyDescent="0.2">
      <c r="A263" s="75"/>
      <c r="B263" s="153"/>
      <c r="C263" s="299" t="s">
        <v>352</v>
      </c>
      <c r="D263" s="98"/>
      <c r="E263" s="98"/>
      <c r="F263" s="98"/>
      <c r="G263" s="273"/>
      <c r="H263" s="98"/>
      <c r="I263" s="98"/>
      <c r="J263" s="273">
        <v>0</v>
      </c>
      <c r="K263" s="98"/>
      <c r="L263" s="273"/>
      <c r="M263" s="98"/>
      <c r="N263" s="276">
        <f t="shared" si="16"/>
        <v>0</v>
      </c>
    </row>
    <row r="264" spans="1:14" s="81" customFormat="1" ht="12.75" x14ac:dyDescent="0.2">
      <c r="A264" s="75"/>
      <c r="B264" s="147"/>
      <c r="D264" s="104"/>
      <c r="E264" s="104"/>
      <c r="F264" s="104"/>
      <c r="G264" s="277">
        <f>SUM(G261:G263)</f>
        <v>0</v>
      </c>
      <c r="H264" s="104"/>
      <c r="I264" s="104"/>
      <c r="J264" s="277">
        <f>SUM(J261:J263)</f>
        <v>0</v>
      </c>
      <c r="K264" s="104"/>
      <c r="L264" s="277">
        <f>SUM(L261:L263)</f>
        <v>0</v>
      </c>
      <c r="M264" s="104"/>
      <c r="N264" s="277">
        <f>SUM(N261:N263)</f>
        <v>0</v>
      </c>
    </row>
    <row r="265" spans="1:14" s="81" customFormat="1" ht="12.75" x14ac:dyDescent="0.2">
      <c r="A265" s="75"/>
      <c r="B265" s="147"/>
      <c r="D265" s="86"/>
      <c r="E265" s="86"/>
      <c r="F265" s="86"/>
      <c r="G265" s="80"/>
      <c r="H265" s="80"/>
      <c r="I265" s="80"/>
      <c r="J265" s="80"/>
      <c r="K265" s="86"/>
      <c r="L265" s="80"/>
      <c r="M265" s="86"/>
      <c r="N265" s="80"/>
    </row>
    <row r="266" spans="1:14" s="81" customFormat="1" ht="12.75" x14ac:dyDescent="0.2">
      <c r="A266" s="75">
        <v>12</v>
      </c>
      <c r="B266" s="147"/>
      <c r="C266" s="85" t="s">
        <v>8</v>
      </c>
      <c r="D266" s="86"/>
      <c r="E266" s="86"/>
      <c r="F266" s="86"/>
      <c r="G266" s="80"/>
      <c r="H266" s="80"/>
      <c r="I266" s="80"/>
      <c r="J266" s="80"/>
      <c r="K266" s="86"/>
      <c r="L266" s="80"/>
      <c r="M266" s="86"/>
      <c r="N266" s="80"/>
    </row>
    <row r="267" spans="1:14" s="81" customFormat="1" ht="12.75" x14ac:dyDescent="0.2">
      <c r="A267" s="75"/>
      <c r="B267" s="147" t="s">
        <v>202</v>
      </c>
      <c r="C267" s="81" t="s">
        <v>8</v>
      </c>
      <c r="D267" s="98"/>
      <c r="E267" s="98"/>
      <c r="F267" s="98"/>
      <c r="G267" s="349">
        <v>15971</v>
      </c>
      <c r="H267" s="98"/>
      <c r="I267" s="98"/>
      <c r="J267" s="349">
        <v>15602</v>
      </c>
      <c r="K267" s="98"/>
      <c r="L267" s="271"/>
      <c r="M267" s="98"/>
      <c r="N267" s="274">
        <f t="shared" ref="N267:N271" si="17">J267-L267</f>
        <v>15602</v>
      </c>
    </row>
    <row r="268" spans="1:14" s="81" customFormat="1" ht="12.75" x14ac:dyDescent="0.2">
      <c r="A268" s="75"/>
      <c r="B268" s="147" t="s">
        <v>203</v>
      </c>
      <c r="C268" s="81" t="s">
        <v>223</v>
      </c>
      <c r="D268" s="98"/>
      <c r="E268" s="98"/>
      <c r="F268" s="98"/>
      <c r="G268" s="350">
        <v>92833</v>
      </c>
      <c r="H268" s="98"/>
      <c r="I268" s="98"/>
      <c r="J268" s="350">
        <v>92531</v>
      </c>
      <c r="K268" s="98"/>
      <c r="L268" s="272"/>
      <c r="M268" s="98"/>
      <c r="N268" s="275">
        <f t="shared" si="17"/>
        <v>92531</v>
      </c>
    </row>
    <row r="269" spans="1:14" s="81" customFormat="1" ht="12.75" x14ac:dyDescent="0.2">
      <c r="A269" s="75"/>
      <c r="B269" s="147" t="s">
        <v>204</v>
      </c>
      <c r="C269" s="81" t="s">
        <v>88</v>
      </c>
      <c r="D269" s="98"/>
      <c r="E269" s="98"/>
      <c r="F269" s="98"/>
      <c r="G269" s="350"/>
      <c r="H269" s="98"/>
      <c r="I269" s="98"/>
      <c r="J269" s="350"/>
      <c r="K269" s="98"/>
      <c r="L269" s="272"/>
      <c r="M269" s="98"/>
      <c r="N269" s="275">
        <f t="shared" si="17"/>
        <v>0</v>
      </c>
    </row>
    <row r="270" spans="1:14" s="81" customFormat="1" ht="12.75" x14ac:dyDescent="0.2">
      <c r="A270" s="75"/>
      <c r="B270" s="147">
        <v>250</v>
      </c>
      <c r="C270" s="81" t="s">
        <v>142</v>
      </c>
      <c r="D270" s="98"/>
      <c r="E270" s="98"/>
      <c r="F270" s="98"/>
      <c r="G270" s="350">
        <v>53186</v>
      </c>
      <c r="H270" s="98"/>
      <c r="I270" s="98"/>
      <c r="J270" s="350">
        <v>20000</v>
      </c>
      <c r="K270" s="98"/>
      <c r="L270" s="272"/>
      <c r="M270" s="98"/>
      <c r="N270" s="275">
        <f t="shared" si="17"/>
        <v>20000</v>
      </c>
    </row>
    <row r="271" spans="1:14" s="81" customFormat="1" ht="12.75" x14ac:dyDescent="0.2">
      <c r="A271" s="75"/>
      <c r="B271" s="153"/>
      <c r="C271" s="348" t="s">
        <v>370</v>
      </c>
      <c r="D271" s="98"/>
      <c r="E271" s="98"/>
      <c r="F271" s="98"/>
      <c r="G271" s="351">
        <v>-92833</v>
      </c>
      <c r="H271" s="98"/>
      <c r="I271" s="98"/>
      <c r="J271" s="351">
        <v>-92531</v>
      </c>
      <c r="K271" s="98"/>
      <c r="L271" s="273"/>
      <c r="M271" s="98"/>
      <c r="N271" s="276">
        <f t="shared" si="17"/>
        <v>-92531</v>
      </c>
    </row>
    <row r="272" spans="1:14" s="81" customFormat="1" ht="12.75" x14ac:dyDescent="0.2">
      <c r="A272" s="75"/>
      <c r="B272" s="147"/>
      <c r="D272" s="104"/>
      <c r="E272" s="104"/>
      <c r="F272" s="104"/>
      <c r="G272" s="277">
        <f>SUM(G267:G271)</f>
        <v>69157</v>
      </c>
      <c r="H272" s="104"/>
      <c r="I272" s="104"/>
      <c r="J272" s="277">
        <f>SUM(J267:J271)</f>
        <v>35602</v>
      </c>
      <c r="K272" s="104"/>
      <c r="L272" s="277">
        <f>SUM(L267:L271)</f>
        <v>0</v>
      </c>
      <c r="M272" s="104"/>
      <c r="N272" s="277">
        <f>SUM(N267:N271)</f>
        <v>35602</v>
      </c>
    </row>
    <row r="273" spans="1:14" s="115" customFormat="1" ht="5.25" customHeight="1" x14ac:dyDescent="0.2">
      <c r="A273" s="95"/>
      <c r="B273" s="149"/>
      <c r="C273" s="76"/>
      <c r="D273" s="117"/>
      <c r="E273" s="117"/>
      <c r="F273" s="117"/>
      <c r="G273" s="117"/>
      <c r="H273" s="117"/>
      <c r="I273" s="117"/>
      <c r="J273" s="117"/>
      <c r="K273" s="118"/>
      <c r="L273" s="117"/>
      <c r="M273" s="118"/>
      <c r="N273" s="117"/>
    </row>
    <row r="274" spans="1:14" s="81" customFormat="1" ht="12.75" x14ac:dyDescent="0.2">
      <c r="A274" s="75">
        <v>13</v>
      </c>
      <c r="B274" s="147"/>
      <c r="C274" s="85" t="s">
        <v>87</v>
      </c>
      <c r="D274" s="86"/>
      <c r="E274" s="86"/>
      <c r="F274" s="86"/>
      <c r="G274" s="80"/>
      <c r="H274" s="80"/>
      <c r="I274" s="80"/>
      <c r="J274" s="80"/>
      <c r="K274" s="86"/>
      <c r="L274" s="80"/>
      <c r="M274" s="86"/>
      <c r="N274" s="80"/>
    </row>
    <row r="275" spans="1:14" s="81" customFormat="1" ht="12.75" x14ac:dyDescent="0.2">
      <c r="A275" s="75"/>
      <c r="B275" s="147" t="s">
        <v>205</v>
      </c>
      <c r="C275" s="81" t="s">
        <v>206</v>
      </c>
      <c r="D275" s="98"/>
      <c r="E275" s="98"/>
      <c r="F275" s="98"/>
      <c r="G275" s="347">
        <v>183443</v>
      </c>
      <c r="H275" s="98"/>
      <c r="I275" s="98"/>
      <c r="J275" s="347">
        <v>237301</v>
      </c>
      <c r="K275" s="98"/>
      <c r="L275" s="280"/>
      <c r="M275" s="98"/>
      <c r="N275" s="279">
        <f t="shared" ref="N275" si="18">J275-L275</f>
        <v>237301</v>
      </c>
    </row>
    <row r="276" spans="1:14" s="81" customFormat="1" ht="12.75" x14ac:dyDescent="0.2">
      <c r="A276" s="75"/>
      <c r="B276" s="147"/>
      <c r="D276" s="104"/>
      <c r="E276" s="104"/>
      <c r="F276" s="104"/>
      <c r="G276" s="277">
        <f>SUM(G275:G275)</f>
        <v>183443</v>
      </c>
      <c r="H276" s="104"/>
      <c r="I276" s="104"/>
      <c r="J276" s="277">
        <f>SUM(J275:J275)</f>
        <v>237301</v>
      </c>
      <c r="K276" s="104"/>
      <c r="L276" s="277">
        <f>SUM(L275:L275)</f>
        <v>0</v>
      </c>
      <c r="M276" s="104"/>
      <c r="N276" s="121">
        <f>SUM(N275:N275)</f>
        <v>237301</v>
      </c>
    </row>
    <row r="277" spans="1:14" s="115" customFormat="1" ht="5.25" customHeight="1" x14ac:dyDescent="0.2">
      <c r="A277" s="95"/>
      <c r="B277" s="149"/>
      <c r="C277" s="76"/>
      <c r="D277" s="117"/>
      <c r="E277" s="117"/>
      <c r="F277" s="117"/>
      <c r="G277" s="117"/>
      <c r="H277" s="117"/>
      <c r="I277" s="117"/>
      <c r="J277" s="117"/>
      <c r="K277" s="118"/>
      <c r="L277" s="117"/>
      <c r="M277" s="118"/>
      <c r="N277" s="117"/>
    </row>
    <row r="278" spans="1:14" s="81" customFormat="1" ht="12.75" x14ac:dyDescent="0.2">
      <c r="A278" s="75">
        <v>14</v>
      </c>
      <c r="B278" s="147"/>
      <c r="C278" s="85" t="s">
        <v>36</v>
      </c>
      <c r="D278" s="86"/>
      <c r="E278" s="86"/>
      <c r="F278" s="86"/>
      <c r="G278" s="80"/>
      <c r="H278" s="80"/>
      <c r="I278" s="80"/>
      <c r="J278" s="80"/>
      <c r="K278" s="86"/>
      <c r="L278" s="80"/>
      <c r="M278" s="86"/>
      <c r="N278" s="80"/>
    </row>
    <row r="279" spans="1:14" s="81" customFormat="1" ht="12.75" x14ac:dyDescent="0.2">
      <c r="A279" s="75"/>
      <c r="B279" s="147">
        <v>4000</v>
      </c>
      <c r="C279" s="81" t="s">
        <v>71</v>
      </c>
      <c r="D279" s="98"/>
      <c r="E279" s="98"/>
      <c r="F279" s="98"/>
      <c r="G279" s="347">
        <f>4383+479</f>
        <v>4862</v>
      </c>
      <c r="H279" s="98"/>
      <c r="I279" s="98"/>
      <c r="J279" s="347">
        <v>17000</v>
      </c>
      <c r="K279" s="98"/>
      <c r="L279" s="271"/>
      <c r="M279" s="98"/>
      <c r="N279" s="274">
        <f t="shared" ref="N279:N283" si="19">J279-L279</f>
        <v>17000</v>
      </c>
    </row>
    <row r="280" spans="1:14" s="81" customFormat="1" ht="12.75" x14ac:dyDescent="0.2">
      <c r="A280" s="75"/>
      <c r="B280" s="147">
        <v>4100</v>
      </c>
      <c r="C280" s="81" t="s">
        <v>72</v>
      </c>
      <c r="D280" s="98"/>
      <c r="E280" s="98"/>
      <c r="F280" s="98"/>
      <c r="G280" s="340">
        <v>4771</v>
      </c>
      <c r="H280" s="98"/>
      <c r="I280" s="98"/>
      <c r="J280" s="340">
        <v>11000</v>
      </c>
      <c r="K280" s="98"/>
      <c r="L280" s="272"/>
      <c r="M280" s="98"/>
      <c r="N280" s="275">
        <f t="shared" si="19"/>
        <v>11000</v>
      </c>
    </row>
    <row r="281" spans="1:14" s="81" customFormat="1" ht="12.75" x14ac:dyDescent="0.2">
      <c r="A281" s="75"/>
      <c r="B281" s="147">
        <v>4150</v>
      </c>
      <c r="C281" s="81" t="s">
        <v>207</v>
      </c>
      <c r="D281" s="98"/>
      <c r="E281" s="98"/>
      <c r="F281" s="98"/>
      <c r="G281" s="272">
        <f>12431</f>
        <v>12431</v>
      </c>
      <c r="H281" s="98"/>
      <c r="I281" s="98"/>
      <c r="J281" s="272">
        <v>0</v>
      </c>
      <c r="K281" s="98"/>
      <c r="L281" s="272"/>
      <c r="M281" s="98"/>
      <c r="N281" s="275">
        <f t="shared" si="19"/>
        <v>0</v>
      </c>
    </row>
    <row r="282" spans="1:14" s="81" customFormat="1" ht="12.75" x14ac:dyDescent="0.2">
      <c r="A282" s="75"/>
      <c r="B282" s="147"/>
      <c r="C282" s="81" t="s">
        <v>212</v>
      </c>
      <c r="D282" s="98"/>
      <c r="E282" s="98"/>
      <c r="F282" s="98"/>
      <c r="G282" s="272"/>
      <c r="H282" s="98"/>
      <c r="I282" s="98"/>
      <c r="J282" s="300"/>
      <c r="K282" s="98"/>
      <c r="L282" s="272"/>
      <c r="M282" s="98"/>
      <c r="N282" s="275">
        <f t="shared" si="19"/>
        <v>0</v>
      </c>
    </row>
    <row r="283" spans="1:14" s="81" customFormat="1" ht="12.75" x14ac:dyDescent="0.2">
      <c r="A283" s="75"/>
      <c r="B283" s="153"/>
      <c r="C283" s="299" t="s">
        <v>353</v>
      </c>
      <c r="D283" s="98"/>
      <c r="E283" s="98"/>
      <c r="F283" s="98"/>
      <c r="G283" s="272"/>
      <c r="H283" s="98"/>
      <c r="I283" s="98"/>
      <c r="J283" s="272">
        <v>0</v>
      </c>
      <c r="K283" s="98"/>
      <c r="L283" s="272"/>
      <c r="M283" s="98"/>
      <c r="N283" s="275">
        <f t="shared" si="19"/>
        <v>0</v>
      </c>
    </row>
    <row r="284" spans="1:14" s="81" customFormat="1" ht="12.75" x14ac:dyDescent="0.2">
      <c r="A284" s="75"/>
      <c r="B284" s="147"/>
      <c r="D284" s="104"/>
      <c r="E284" s="104"/>
      <c r="F284" s="104"/>
      <c r="G284" s="277">
        <f>SUM(G279:G283)</f>
        <v>22064</v>
      </c>
      <c r="H284" s="104"/>
      <c r="I284" s="104"/>
      <c r="J284" s="277">
        <f>SUM(J279:J283)</f>
        <v>28000</v>
      </c>
      <c r="K284" s="104"/>
      <c r="L284" s="277">
        <f>SUM(L279:L283)</f>
        <v>0</v>
      </c>
      <c r="M284" s="104"/>
      <c r="N284" s="277">
        <f>SUM(N279:N283)</f>
        <v>28000</v>
      </c>
    </row>
    <row r="285" spans="1:14" s="115" customFormat="1" ht="5.25" customHeight="1" x14ac:dyDescent="0.2">
      <c r="A285" s="95"/>
      <c r="B285" s="149"/>
      <c r="C285" s="76"/>
      <c r="D285" s="117"/>
      <c r="E285" s="117"/>
      <c r="F285" s="117"/>
      <c r="G285" s="117"/>
      <c r="H285" s="117"/>
      <c r="I285" s="117"/>
      <c r="J285" s="117"/>
      <c r="K285" s="118"/>
      <c r="L285" s="117"/>
      <c r="M285" s="118"/>
      <c r="N285" s="117"/>
    </row>
    <row r="286" spans="1:14" s="81" customFormat="1" ht="12.75" x14ac:dyDescent="0.2">
      <c r="A286" s="75">
        <v>15</v>
      </c>
      <c r="B286" s="147"/>
      <c r="C286" s="90" t="s">
        <v>128</v>
      </c>
      <c r="D286" s="86"/>
      <c r="E286" s="86"/>
      <c r="F286" s="86"/>
      <c r="G286" s="80"/>
      <c r="H286" s="80"/>
      <c r="I286" s="80"/>
      <c r="J286" s="80"/>
      <c r="K286" s="86"/>
      <c r="L286" s="80"/>
      <c r="M286" s="86"/>
      <c r="N286" s="80"/>
    </row>
    <row r="287" spans="1:14" s="81" customFormat="1" ht="12.75" x14ac:dyDescent="0.2">
      <c r="A287" s="75"/>
      <c r="B287" s="147">
        <v>4200</v>
      </c>
      <c r="C287" s="81" t="s">
        <v>129</v>
      </c>
      <c r="D287" s="86"/>
      <c r="E287" s="86"/>
      <c r="F287" s="86"/>
      <c r="G287" s="271"/>
      <c r="H287" s="80"/>
      <c r="I287" s="80"/>
      <c r="J287" s="273"/>
      <c r="K287" s="86"/>
      <c r="L287" s="271"/>
      <c r="M287" s="86"/>
      <c r="N287" s="274" t="e">
        <f>#REF!-L287</f>
        <v>#REF!</v>
      </c>
    </row>
    <row r="288" spans="1:14" s="81" customFormat="1" ht="12.75" x14ac:dyDescent="0.2">
      <c r="A288" s="75"/>
      <c r="B288" s="153"/>
      <c r="C288" s="299"/>
      <c r="D288" s="86"/>
      <c r="E288" s="86"/>
      <c r="F288" s="86"/>
      <c r="G288" s="273"/>
      <c r="H288" s="80"/>
      <c r="I288" s="80"/>
      <c r="J288" s="273"/>
      <c r="K288" s="86"/>
      <c r="L288" s="273"/>
      <c r="M288" s="86"/>
      <c r="N288" s="276">
        <f>J287-L288</f>
        <v>0</v>
      </c>
    </row>
    <row r="289" spans="1:23" s="81" customFormat="1" ht="12.75" x14ac:dyDescent="0.2">
      <c r="A289" s="75"/>
      <c r="B289" s="147"/>
      <c r="D289" s="86"/>
      <c r="E289" s="86"/>
      <c r="F289" s="86"/>
      <c r="G289" s="277">
        <f>SUM(G287:G288)</f>
        <v>0</v>
      </c>
      <c r="H289" s="80"/>
      <c r="I289" s="80"/>
      <c r="J289" s="277">
        <f>SUM(J287:J287)</f>
        <v>0</v>
      </c>
      <c r="K289" s="86"/>
      <c r="L289" s="277">
        <f>SUM(L287:L288)</f>
        <v>0</v>
      </c>
      <c r="M289" s="86"/>
      <c r="N289" s="277" t="e">
        <f>SUM(N287:N288)</f>
        <v>#REF!</v>
      </c>
    </row>
    <row r="290" spans="1:23" s="115" customFormat="1" ht="5.25" customHeight="1" x14ac:dyDescent="0.2">
      <c r="A290" s="95"/>
      <c r="B290" s="149"/>
      <c r="C290" s="76"/>
      <c r="D290" s="117"/>
      <c r="E290" s="117"/>
      <c r="F290" s="117"/>
      <c r="G290" s="117"/>
      <c r="H290" s="117"/>
      <c r="I290" s="117"/>
      <c r="J290" s="117"/>
      <c r="K290" s="118"/>
      <c r="L290" s="117"/>
      <c r="M290" s="118"/>
      <c r="N290" s="117"/>
    </row>
    <row r="291" spans="1:23" s="115" customFormat="1" ht="12.75" x14ac:dyDescent="0.2">
      <c r="A291" s="95"/>
      <c r="B291" s="149"/>
      <c r="C291" s="76"/>
      <c r="D291" s="117"/>
      <c r="E291" s="117"/>
      <c r="F291" s="117"/>
      <c r="G291" s="117"/>
      <c r="H291" s="117"/>
      <c r="I291" s="117"/>
      <c r="J291" s="117"/>
      <c r="K291" s="118"/>
      <c r="L291" s="117"/>
      <c r="M291" s="118"/>
      <c r="N291" s="117"/>
    </row>
    <row r="292" spans="1:23" s="81" customFormat="1" ht="14.25" customHeight="1" x14ac:dyDescent="0.2">
      <c r="A292" s="75">
        <v>16</v>
      </c>
      <c r="B292" s="147"/>
      <c r="C292" s="90" t="s">
        <v>264</v>
      </c>
      <c r="D292" s="75"/>
      <c r="E292" s="75"/>
      <c r="F292" s="75"/>
      <c r="G292" s="75"/>
      <c r="H292" s="75"/>
      <c r="I292" s="75"/>
      <c r="J292" s="75"/>
      <c r="K292" s="75"/>
      <c r="L292" s="75"/>
      <c r="M292" s="75"/>
      <c r="N292" s="75"/>
      <c r="O292" s="75"/>
    </row>
    <row r="293" spans="1:23" s="115" customFormat="1" ht="5.25" customHeight="1" x14ac:dyDescent="0.2">
      <c r="A293" s="95"/>
      <c r="B293" s="149"/>
      <c r="C293" s="76"/>
      <c r="D293" s="117"/>
      <c r="E293" s="117"/>
      <c r="F293" s="117"/>
      <c r="G293" s="117"/>
      <c r="H293" s="117"/>
      <c r="I293" s="117"/>
      <c r="J293" s="117"/>
      <c r="K293" s="118"/>
      <c r="L293" s="117"/>
      <c r="M293" s="118"/>
      <c r="N293" s="117"/>
    </row>
    <row r="294" spans="1:23" s="87" customFormat="1" ht="12.75" x14ac:dyDescent="0.2">
      <c r="B294" s="148"/>
      <c r="C294" s="88" t="s">
        <v>4</v>
      </c>
      <c r="D294" s="89"/>
      <c r="E294" s="89"/>
      <c r="F294" s="89"/>
      <c r="G294" s="143" t="s">
        <v>130</v>
      </c>
      <c r="H294" s="89"/>
      <c r="I294" s="89"/>
      <c r="J294" s="143" t="s">
        <v>130</v>
      </c>
      <c r="K294" s="89"/>
      <c r="L294" s="143" t="s">
        <v>130</v>
      </c>
      <c r="M294" s="89"/>
      <c r="N294" s="289"/>
      <c r="O294" s="289"/>
    </row>
    <row r="295" spans="1:23" s="87" customFormat="1" ht="12.75" x14ac:dyDescent="0.2">
      <c r="B295" s="148"/>
      <c r="C295" s="88"/>
      <c r="D295" s="89"/>
      <c r="E295" s="89"/>
      <c r="F295" s="89"/>
      <c r="G295" s="173"/>
      <c r="H295" s="89"/>
      <c r="I295" s="89"/>
      <c r="J295" s="173"/>
      <c r="K295" s="89"/>
      <c r="L295" s="173"/>
      <c r="M295" s="89"/>
      <c r="N295" s="173"/>
    </row>
    <row r="296" spans="1:23" s="81" customFormat="1" ht="12.75" x14ac:dyDescent="0.2">
      <c r="A296" s="75"/>
      <c r="B296" s="147"/>
      <c r="C296" s="90" t="s">
        <v>265</v>
      </c>
      <c r="D296" s="75"/>
      <c r="E296" s="75"/>
      <c r="F296" s="75"/>
      <c r="G296" s="174"/>
      <c r="H296" s="124"/>
      <c r="I296" s="124"/>
      <c r="J296" s="174"/>
      <c r="K296" s="75"/>
      <c r="L296" s="174"/>
      <c r="M296" s="75"/>
      <c r="N296" s="291"/>
      <c r="O296" s="291"/>
    </row>
    <row r="297" spans="1:23" s="127" customFormat="1" ht="14.25" customHeight="1" x14ac:dyDescent="0.2">
      <c r="A297" s="125"/>
      <c r="B297" s="152"/>
      <c r="C297" s="299" t="s">
        <v>360</v>
      </c>
      <c r="D297" s="126"/>
      <c r="E297" s="125"/>
      <c r="F297" s="125"/>
      <c r="G297" s="271">
        <v>1971</v>
      </c>
      <c r="H297" s="141"/>
      <c r="I297" s="141"/>
      <c r="J297" s="271"/>
      <c r="K297" s="75"/>
      <c r="L297" s="271"/>
      <c r="M297" s="75"/>
      <c r="N297" s="289"/>
      <c r="O297" s="289"/>
    </row>
    <row r="298" spans="1:23" s="127" customFormat="1" ht="12.75" x14ac:dyDescent="0.2">
      <c r="A298" s="125"/>
      <c r="B298" s="152"/>
      <c r="C298" s="299" t="s">
        <v>366</v>
      </c>
      <c r="D298" s="126"/>
      <c r="E298" s="125"/>
      <c r="F298" s="125"/>
      <c r="G298" s="272">
        <f>1764+1226</f>
        <v>2990</v>
      </c>
      <c r="H298" s="141"/>
      <c r="I298" s="141"/>
      <c r="J298" s="272"/>
      <c r="K298" s="75"/>
      <c r="L298" s="272"/>
      <c r="M298" s="75"/>
      <c r="N298" s="289"/>
      <c r="O298" s="289"/>
    </row>
    <row r="299" spans="1:23" s="127" customFormat="1" ht="12.75" x14ac:dyDescent="0.2">
      <c r="A299" s="125"/>
      <c r="B299" s="152"/>
      <c r="C299" s="299" t="s">
        <v>354</v>
      </c>
      <c r="D299" s="126"/>
      <c r="E299" s="125"/>
      <c r="F299" s="125"/>
      <c r="G299" s="272"/>
      <c r="H299" s="141"/>
      <c r="I299" s="141"/>
      <c r="J299" s="272"/>
      <c r="K299" s="75"/>
      <c r="L299" s="272"/>
      <c r="M299" s="75"/>
      <c r="N299" s="289"/>
      <c r="O299" s="289"/>
    </row>
    <row r="300" spans="1:23" s="127" customFormat="1" ht="12.75" x14ac:dyDescent="0.2">
      <c r="A300" s="125"/>
      <c r="B300" s="152"/>
      <c r="C300" s="299" t="s">
        <v>367</v>
      </c>
      <c r="D300" s="126"/>
      <c r="E300" s="125"/>
      <c r="F300" s="125"/>
      <c r="G300" s="272"/>
      <c r="H300" s="141"/>
      <c r="I300" s="141"/>
      <c r="J300" s="272"/>
      <c r="K300" s="75"/>
      <c r="L300" s="272"/>
      <c r="M300" s="75"/>
      <c r="N300" s="289"/>
      <c r="O300" s="289"/>
    </row>
    <row r="301" spans="1:23" s="127" customFormat="1" ht="12.75" x14ac:dyDescent="0.2">
      <c r="A301" s="125"/>
      <c r="B301" s="152"/>
      <c r="C301" s="299" t="s">
        <v>355</v>
      </c>
      <c r="D301" s="126"/>
      <c r="E301" s="125"/>
      <c r="F301" s="125"/>
      <c r="G301" s="272">
        <v>365</v>
      </c>
      <c r="H301" s="141"/>
      <c r="I301" s="141"/>
      <c r="J301" s="272"/>
      <c r="K301" s="75"/>
      <c r="L301" s="272"/>
      <c r="M301" s="75"/>
      <c r="N301" s="289"/>
      <c r="O301" s="289"/>
    </row>
    <row r="302" spans="1:23" s="127" customFormat="1" ht="12.75" x14ac:dyDescent="0.2">
      <c r="A302" s="125"/>
      <c r="B302" s="152"/>
      <c r="C302" s="299" t="s">
        <v>376</v>
      </c>
      <c r="D302" s="126"/>
      <c r="E302" s="125"/>
      <c r="F302" s="125"/>
      <c r="G302" s="273">
        <f>8081+4900</f>
        <v>12981</v>
      </c>
      <c r="H302" s="141"/>
      <c r="I302" s="141"/>
      <c r="J302" s="273"/>
      <c r="K302" s="75"/>
      <c r="L302" s="273"/>
      <c r="M302" s="75"/>
      <c r="N302" s="289"/>
      <c r="O302" s="289"/>
    </row>
    <row r="303" spans="1:23" s="115" customFormat="1" ht="12.75" x14ac:dyDescent="0.2">
      <c r="A303" s="75"/>
      <c r="B303" s="147"/>
      <c r="C303" s="81"/>
      <c r="D303" s="75"/>
      <c r="E303" s="75"/>
      <c r="F303" s="75"/>
      <c r="G303" s="277">
        <f>SUM(G297:G302)</f>
        <v>18307</v>
      </c>
      <c r="H303" s="141"/>
      <c r="I303" s="141"/>
      <c r="J303" s="128">
        <f>SUM(J297:J302)</f>
        <v>0</v>
      </c>
      <c r="K303" s="75"/>
      <c r="L303" s="128">
        <f>SUM(L297:L302)</f>
        <v>0</v>
      </c>
      <c r="M303" s="75"/>
      <c r="N303" s="290"/>
      <c r="O303" s="290"/>
      <c r="S303" s="129"/>
      <c r="T303" s="129"/>
      <c r="U303" s="129"/>
      <c r="V303" s="130"/>
      <c r="W303" s="131"/>
    </row>
    <row r="304" spans="1:23" s="81" customFormat="1" ht="12.75" x14ac:dyDescent="0.2">
      <c r="A304" s="75"/>
      <c r="B304" s="147"/>
      <c r="D304" s="75"/>
      <c r="E304" s="75"/>
      <c r="F304" s="75"/>
      <c r="G304" s="75"/>
      <c r="H304" s="75"/>
      <c r="I304" s="75"/>
      <c r="J304" s="75"/>
      <c r="K304" s="75"/>
      <c r="L304" s="75"/>
      <c r="M304" s="75"/>
      <c r="N304" s="75"/>
      <c r="O304" s="75"/>
    </row>
    <row r="305" spans="1:15" s="81" customFormat="1" ht="12.75" x14ac:dyDescent="0.2">
      <c r="A305" s="75"/>
      <c r="B305" s="147"/>
      <c r="C305" s="90" t="s">
        <v>266</v>
      </c>
      <c r="D305" s="75"/>
      <c r="E305" s="75"/>
      <c r="F305" s="75"/>
      <c r="G305" s="75"/>
      <c r="H305" s="75"/>
      <c r="I305" s="75"/>
      <c r="J305" s="75"/>
      <c r="K305" s="75"/>
      <c r="L305" s="75"/>
      <c r="M305" s="75"/>
      <c r="N305" s="75"/>
      <c r="O305" s="75"/>
    </row>
    <row r="306" spans="1:15" s="81" customFormat="1" ht="12.75" x14ac:dyDescent="0.2">
      <c r="A306" s="75"/>
      <c r="B306" s="147"/>
      <c r="D306" s="75"/>
      <c r="E306" s="75"/>
      <c r="F306" s="75"/>
      <c r="G306" s="91"/>
      <c r="H306" s="91"/>
      <c r="I306" s="91"/>
      <c r="J306" s="91"/>
      <c r="K306" s="75"/>
      <c r="L306" s="91"/>
      <c r="M306" s="75"/>
      <c r="N306" s="91"/>
      <c r="O306" s="132"/>
    </row>
    <row r="307" spans="1:15" s="127" customFormat="1" ht="12.75" x14ac:dyDescent="0.2">
      <c r="A307" s="125"/>
      <c r="B307" s="152"/>
      <c r="C307" s="103"/>
      <c r="D307" s="126"/>
      <c r="E307" s="125"/>
      <c r="F307" s="125"/>
      <c r="G307" s="271"/>
      <c r="H307" s="141"/>
      <c r="I307" s="141"/>
      <c r="J307" s="271"/>
      <c r="K307" s="75"/>
      <c r="L307" s="271"/>
      <c r="M307" s="75"/>
      <c r="N307" s="289"/>
      <c r="O307" s="289"/>
    </row>
    <row r="308" spans="1:15" s="127" customFormat="1" ht="12.75" x14ac:dyDescent="0.2">
      <c r="A308" s="125"/>
      <c r="B308" s="152"/>
      <c r="C308" s="103"/>
      <c r="D308" s="126"/>
      <c r="E308" s="125"/>
      <c r="F308" s="125"/>
      <c r="G308" s="272"/>
      <c r="H308" s="141"/>
      <c r="I308" s="141"/>
      <c r="J308" s="272"/>
      <c r="K308" s="75"/>
      <c r="L308" s="272"/>
      <c r="M308" s="75"/>
      <c r="N308" s="289"/>
      <c r="O308" s="289"/>
    </row>
    <row r="309" spans="1:15" s="127" customFormat="1" ht="12.75" x14ac:dyDescent="0.2">
      <c r="A309" s="125"/>
      <c r="B309" s="152"/>
      <c r="C309" s="103"/>
      <c r="D309" s="126"/>
      <c r="E309" s="125"/>
      <c r="F309" s="125"/>
      <c r="G309" s="272"/>
      <c r="H309" s="141"/>
      <c r="I309" s="141"/>
      <c r="J309" s="272"/>
      <c r="K309" s="75"/>
      <c r="L309" s="272"/>
      <c r="M309" s="75"/>
      <c r="N309" s="289"/>
      <c r="O309" s="289"/>
    </row>
    <row r="310" spans="1:15" s="127" customFormat="1" ht="12.75" x14ac:dyDescent="0.2">
      <c r="A310" s="125"/>
      <c r="B310" s="152"/>
      <c r="C310" s="103"/>
      <c r="D310" s="126"/>
      <c r="E310" s="125"/>
      <c r="F310" s="125"/>
      <c r="G310" s="272"/>
      <c r="H310" s="141"/>
      <c r="I310" s="141"/>
      <c r="J310" s="272"/>
      <c r="K310" s="75"/>
      <c r="L310" s="272"/>
      <c r="M310" s="75"/>
      <c r="N310" s="289"/>
      <c r="O310" s="289"/>
    </row>
    <row r="311" spans="1:15" s="127" customFormat="1" ht="12.75" x14ac:dyDescent="0.2">
      <c r="A311" s="125"/>
      <c r="B311" s="152"/>
      <c r="C311" s="103"/>
      <c r="D311" s="126"/>
      <c r="E311" s="125"/>
      <c r="F311" s="125"/>
      <c r="G311" s="272"/>
      <c r="H311" s="141"/>
      <c r="I311" s="141"/>
      <c r="J311" s="272"/>
      <c r="K311" s="75"/>
      <c r="L311" s="272"/>
      <c r="M311" s="75"/>
      <c r="N311" s="289"/>
      <c r="O311" s="289"/>
    </row>
    <row r="312" spans="1:15" s="127" customFormat="1" ht="12.75" x14ac:dyDescent="0.2">
      <c r="A312" s="125"/>
      <c r="B312" s="152"/>
      <c r="C312" s="103"/>
      <c r="D312" s="126"/>
      <c r="E312" s="125"/>
      <c r="F312" s="125"/>
      <c r="G312" s="272"/>
      <c r="H312" s="141"/>
      <c r="I312" s="141"/>
      <c r="J312" s="272"/>
      <c r="K312" s="75"/>
      <c r="L312" s="272"/>
      <c r="M312" s="75"/>
      <c r="N312" s="289"/>
      <c r="O312" s="289"/>
    </row>
    <row r="313" spans="1:15" s="127" customFormat="1" ht="12.75" x14ac:dyDescent="0.2">
      <c r="A313" s="125"/>
      <c r="B313" s="152"/>
      <c r="C313" s="103"/>
      <c r="D313" s="126"/>
      <c r="E313" s="125"/>
      <c r="F313" s="125"/>
      <c r="G313" s="273"/>
      <c r="H313" s="141"/>
      <c r="I313" s="141"/>
      <c r="J313" s="273"/>
      <c r="K313" s="75"/>
      <c r="L313" s="273"/>
      <c r="M313" s="75"/>
      <c r="N313" s="289"/>
      <c r="O313" s="289"/>
    </row>
    <row r="314" spans="1:15" s="115" customFormat="1" ht="12.75" x14ac:dyDescent="0.2">
      <c r="A314" s="75"/>
      <c r="B314" s="147"/>
      <c r="C314" s="85"/>
      <c r="D314" s="75"/>
      <c r="E314" s="75"/>
      <c r="F314" s="75"/>
      <c r="G314" s="277">
        <f>SUM(G307:G313)</f>
        <v>0</v>
      </c>
      <c r="H314" s="141"/>
      <c r="I314" s="141"/>
      <c r="J314" s="277">
        <f>SUM(J307:J313)</f>
        <v>0</v>
      </c>
      <c r="K314" s="75"/>
      <c r="L314" s="277">
        <f>SUM(L307:L313)</f>
        <v>0</v>
      </c>
      <c r="M314" s="75"/>
      <c r="N314" s="290"/>
      <c r="O314" s="290"/>
    </row>
    <row r="315" spans="1:15" s="81" customFormat="1" ht="12.75" x14ac:dyDescent="0.2">
      <c r="A315" s="75"/>
      <c r="B315" s="147"/>
      <c r="D315" s="75"/>
      <c r="E315" s="75"/>
      <c r="F315" s="75"/>
      <c r="G315" s="75"/>
      <c r="H315" s="75"/>
      <c r="I315" s="75"/>
      <c r="J315" s="75"/>
      <c r="K315" s="75"/>
      <c r="L315" s="75"/>
      <c r="M315" s="75"/>
      <c r="N315" s="75"/>
      <c r="O315" s="75"/>
    </row>
    <row r="316" spans="1:15" s="81" customFormat="1" ht="12.75" x14ac:dyDescent="0.2">
      <c r="A316" s="126"/>
      <c r="B316" s="153"/>
      <c r="C316" s="142" t="s">
        <v>35</v>
      </c>
      <c r="D316" s="126"/>
      <c r="E316" s="125"/>
      <c r="F316" s="125"/>
      <c r="G316" s="271"/>
      <c r="H316" s="126"/>
      <c r="I316" s="75"/>
      <c r="J316" s="271"/>
      <c r="K316" s="275"/>
      <c r="L316" s="271"/>
      <c r="M316" s="75"/>
    </row>
    <row r="317" spans="1:15" s="81" customFormat="1" ht="12.75" x14ac:dyDescent="0.2">
      <c r="A317" s="125"/>
      <c r="B317" s="152"/>
      <c r="C317" s="299"/>
      <c r="D317" s="126"/>
      <c r="E317" s="125"/>
      <c r="F317" s="125"/>
      <c r="G317" s="272"/>
      <c r="H317" s="126"/>
      <c r="I317" s="75"/>
      <c r="J317" s="272"/>
      <c r="K317" s="275"/>
      <c r="L317" s="272"/>
      <c r="M317" s="75"/>
    </row>
    <row r="318" spans="1:15" s="46" customFormat="1" ht="12.75" x14ac:dyDescent="0.2">
      <c r="A318" s="72"/>
      <c r="B318" s="152"/>
      <c r="C318" s="73"/>
      <c r="D318" s="74"/>
      <c r="E318" s="72"/>
      <c r="F318" s="72"/>
      <c r="G318" s="272"/>
      <c r="H318" s="74"/>
      <c r="I318" s="47"/>
      <c r="J318" s="272"/>
      <c r="K318" s="275"/>
      <c r="L318" s="272"/>
      <c r="M318" s="47"/>
    </row>
    <row r="319" spans="1:15" s="46" customFormat="1" ht="12.75" x14ac:dyDescent="0.2">
      <c r="A319" s="72"/>
      <c r="B319" s="152"/>
      <c r="C319" s="73"/>
      <c r="D319" s="74"/>
      <c r="E319" s="72"/>
      <c r="F319" s="72"/>
      <c r="G319" s="272"/>
      <c r="H319" s="74"/>
      <c r="I319" s="47"/>
      <c r="J319" s="272"/>
      <c r="K319" s="275"/>
      <c r="L319" s="272"/>
      <c r="M319" s="47"/>
    </row>
    <row r="320" spans="1:15" s="46" customFormat="1" ht="12.75" x14ac:dyDescent="0.2">
      <c r="A320" s="72"/>
      <c r="B320" s="152"/>
      <c r="C320" s="73"/>
      <c r="D320" s="74"/>
      <c r="E320" s="72"/>
      <c r="F320" s="72"/>
      <c r="G320" s="272"/>
      <c r="H320" s="74"/>
      <c r="I320" s="47"/>
      <c r="J320" s="272"/>
      <c r="K320" s="275"/>
      <c r="L320" s="272"/>
      <c r="M320" s="47"/>
    </row>
    <row r="321" spans="1:15" s="46" customFormat="1" ht="12.75" x14ac:dyDescent="0.2">
      <c r="A321" s="72"/>
      <c r="B321" s="152"/>
      <c r="C321" s="73"/>
      <c r="D321" s="74"/>
      <c r="E321" s="72"/>
      <c r="F321" s="72"/>
      <c r="G321" s="272"/>
      <c r="H321" s="74"/>
      <c r="I321" s="47"/>
      <c r="J321" s="272"/>
      <c r="K321" s="275"/>
      <c r="L321" s="272"/>
      <c r="M321" s="47"/>
    </row>
    <row r="322" spans="1:15" s="46" customFormat="1" ht="12.75" x14ac:dyDescent="0.2">
      <c r="A322" s="72"/>
      <c r="B322" s="152"/>
      <c r="C322" s="73"/>
      <c r="D322" s="74"/>
      <c r="E322" s="72"/>
      <c r="F322" s="72"/>
      <c r="G322" s="272"/>
      <c r="H322" s="74"/>
      <c r="I322" s="47"/>
      <c r="J322" s="272"/>
      <c r="K322" s="275"/>
      <c r="L322" s="272"/>
      <c r="M322" s="47"/>
    </row>
    <row r="323" spans="1:15" s="46" customFormat="1" ht="12.75" x14ac:dyDescent="0.2">
      <c r="A323" s="72"/>
      <c r="B323" s="152"/>
      <c r="C323" s="73"/>
      <c r="D323" s="74"/>
      <c r="E323" s="72"/>
      <c r="F323" s="72"/>
      <c r="G323" s="272"/>
      <c r="H323" s="74"/>
      <c r="I323" s="47"/>
      <c r="J323" s="272"/>
      <c r="K323" s="275"/>
      <c r="L323" s="272"/>
      <c r="M323" s="47"/>
    </row>
    <row r="324" spans="1:15" s="46" customFormat="1" ht="12.75" x14ac:dyDescent="0.2">
      <c r="A324" s="72"/>
      <c r="B324" s="152"/>
      <c r="C324" s="73"/>
      <c r="D324" s="74"/>
      <c r="E324" s="72"/>
      <c r="F324" s="72"/>
      <c r="G324" s="272"/>
      <c r="H324" s="74"/>
      <c r="I324" s="47"/>
      <c r="J324" s="272"/>
      <c r="K324" s="275"/>
      <c r="L324" s="272"/>
      <c r="M324" s="47"/>
    </row>
    <row r="325" spans="1:15" s="46" customFormat="1" ht="12.75" x14ac:dyDescent="0.2">
      <c r="A325" s="72"/>
      <c r="B325" s="152"/>
      <c r="C325" s="73"/>
      <c r="D325" s="74"/>
      <c r="E325" s="72"/>
      <c r="F325" s="72"/>
      <c r="G325" s="272"/>
      <c r="H325" s="74"/>
      <c r="I325" s="47"/>
      <c r="J325" s="272"/>
      <c r="K325" s="275"/>
      <c r="L325" s="272"/>
      <c r="M325" s="47"/>
    </row>
    <row r="326" spans="1:15" s="46" customFormat="1" ht="12.75" x14ac:dyDescent="0.2">
      <c r="A326" s="72"/>
      <c r="B326" s="152"/>
      <c r="C326" s="73"/>
      <c r="D326" s="74"/>
      <c r="E326" s="72"/>
      <c r="F326" s="72"/>
      <c r="G326" s="272"/>
      <c r="H326" s="74"/>
      <c r="I326" s="47"/>
      <c r="J326" s="272"/>
      <c r="K326" s="275"/>
      <c r="L326" s="272"/>
      <c r="M326" s="47"/>
    </row>
    <row r="327" spans="1:15" s="46" customFormat="1" ht="12.75" x14ac:dyDescent="0.2">
      <c r="A327" s="72"/>
      <c r="B327" s="152"/>
      <c r="C327" s="73"/>
      <c r="D327" s="74"/>
      <c r="E327" s="72"/>
      <c r="F327" s="72"/>
      <c r="G327" s="272"/>
      <c r="H327" s="74"/>
      <c r="I327" s="47"/>
      <c r="J327" s="272"/>
      <c r="K327" s="275"/>
      <c r="L327" s="272"/>
      <c r="M327" s="47"/>
    </row>
    <row r="328" spans="1:15" s="46" customFormat="1" ht="12.75" x14ac:dyDescent="0.2">
      <c r="A328" s="72"/>
      <c r="B328" s="152"/>
      <c r="C328" s="73"/>
      <c r="D328" s="74"/>
      <c r="E328" s="72"/>
      <c r="F328" s="72"/>
      <c r="G328" s="272"/>
      <c r="H328" s="74"/>
      <c r="I328" s="47"/>
      <c r="J328" s="272"/>
      <c r="K328" s="275"/>
      <c r="L328" s="272"/>
      <c r="M328" s="47"/>
    </row>
    <row r="329" spans="1:15" s="46" customFormat="1" ht="12.75" x14ac:dyDescent="0.2">
      <c r="A329" s="72"/>
      <c r="B329" s="152"/>
      <c r="C329" s="73"/>
      <c r="D329" s="74"/>
      <c r="E329" s="72"/>
      <c r="F329" s="72"/>
      <c r="G329" s="272"/>
      <c r="H329" s="74"/>
      <c r="I329" s="47"/>
      <c r="J329" s="272"/>
      <c r="K329" s="275"/>
      <c r="L329" s="272"/>
      <c r="M329" s="47"/>
    </row>
    <row r="330" spans="1:15" s="46" customFormat="1" ht="12.75" x14ac:dyDescent="0.2">
      <c r="A330" s="72"/>
      <c r="B330" s="152"/>
      <c r="C330" s="73"/>
      <c r="D330" s="74"/>
      <c r="E330" s="72"/>
      <c r="F330" s="72"/>
      <c r="G330" s="273"/>
      <c r="H330" s="74"/>
      <c r="I330" s="47"/>
      <c r="J330" s="273"/>
      <c r="K330" s="275"/>
      <c r="L330" s="273"/>
      <c r="M330" s="47"/>
    </row>
    <row r="331" spans="1:15" s="46" customFormat="1" ht="12.75" x14ac:dyDescent="0.2">
      <c r="A331" s="47"/>
      <c r="B331" s="147"/>
      <c r="D331" s="47"/>
      <c r="E331" s="47"/>
      <c r="F331" s="47"/>
      <c r="G331" s="277">
        <f>SUM(G316:G330)</f>
        <v>0</v>
      </c>
      <c r="H331" s="47"/>
      <c r="I331" s="47"/>
      <c r="J331" s="277">
        <f>SUM(J316:J330)</f>
        <v>0</v>
      </c>
      <c r="K331" s="47"/>
      <c r="L331" s="277">
        <f>SUM(L316:L330)</f>
        <v>0</v>
      </c>
      <c r="M331" s="47"/>
      <c r="N331" s="47"/>
      <c r="O331" s="47"/>
    </row>
    <row r="332" spans="1:15" s="46" customFormat="1" ht="12" x14ac:dyDescent="0.2">
      <c r="A332" s="47"/>
      <c r="B332" s="147"/>
      <c r="D332" s="47"/>
      <c r="E332" s="47"/>
      <c r="F332" s="47"/>
      <c r="G332" s="47"/>
      <c r="H332" s="47"/>
      <c r="I332" s="47"/>
      <c r="J332" s="47"/>
      <c r="K332" s="47"/>
      <c r="L332" s="47"/>
      <c r="M332" s="47"/>
      <c r="N332" s="47"/>
      <c r="O332" s="47"/>
    </row>
    <row r="333" spans="1:15" s="46" customFormat="1" ht="12" x14ac:dyDescent="0.2">
      <c r="A333" s="47"/>
      <c r="B333" s="147"/>
      <c r="D333" s="47"/>
      <c r="E333" s="47"/>
      <c r="F333" s="47"/>
      <c r="G333" s="47"/>
      <c r="H333" s="47"/>
      <c r="I333" s="47"/>
      <c r="J333" s="47"/>
      <c r="K333" s="47"/>
      <c r="L333" s="47"/>
      <c r="M333" s="47"/>
      <c r="N333" s="47"/>
      <c r="O333" s="47"/>
    </row>
    <row r="334" spans="1:15" x14ac:dyDescent="0.25">
      <c r="D334" s="35"/>
      <c r="E334" s="35"/>
      <c r="F334" s="35"/>
      <c r="K334" s="35"/>
      <c r="M334" s="35"/>
    </row>
    <row r="335" spans="1:15" x14ac:dyDescent="0.25">
      <c r="D335" s="35"/>
      <c r="E335" s="35"/>
      <c r="F335" s="35"/>
      <c r="K335" s="35"/>
      <c r="M335" s="35"/>
    </row>
    <row r="336" spans="1:15" x14ac:dyDescent="0.25">
      <c r="D336" s="35"/>
      <c r="E336" s="35"/>
      <c r="F336" s="35"/>
      <c r="K336" s="35"/>
      <c r="M336" s="35"/>
    </row>
    <row r="337" spans="4:13" x14ac:dyDescent="0.25">
      <c r="D337" s="35"/>
      <c r="E337" s="35"/>
      <c r="F337" s="35"/>
      <c r="K337" s="35"/>
      <c r="M337" s="35"/>
    </row>
    <row r="338" spans="4:13" x14ac:dyDescent="0.25">
      <c r="D338" s="35"/>
      <c r="E338" s="35"/>
      <c r="F338" s="35"/>
      <c r="K338" s="35"/>
      <c r="M338" s="35"/>
    </row>
    <row r="339" spans="4:13" x14ac:dyDescent="0.25">
      <c r="K339" s="35"/>
      <c r="M339" s="35"/>
    </row>
    <row r="340" spans="4:13" x14ac:dyDescent="0.25">
      <c r="K340" s="35"/>
      <c r="M340" s="35"/>
    </row>
    <row r="341" spans="4:13" x14ac:dyDescent="0.25">
      <c r="K341" s="35"/>
      <c r="M341" s="35"/>
    </row>
    <row r="342" spans="4:13" x14ac:dyDescent="0.25">
      <c r="K342" s="35"/>
      <c r="M342" s="35"/>
    </row>
    <row r="343" spans="4:13" x14ac:dyDescent="0.25">
      <c r="K343" s="35"/>
      <c r="M343" s="35"/>
    </row>
    <row r="344" spans="4:13" x14ac:dyDescent="0.25">
      <c r="K344" s="35"/>
      <c r="M344" s="35"/>
    </row>
    <row r="345" spans="4:13" x14ac:dyDescent="0.25">
      <c r="K345" s="35"/>
      <c r="M345" s="35"/>
    </row>
    <row r="346" spans="4:13" x14ac:dyDescent="0.25">
      <c r="K346" s="35"/>
      <c r="M346" s="35"/>
    </row>
    <row r="347" spans="4:13" x14ac:dyDescent="0.25">
      <c r="K347" s="35"/>
      <c r="M347" s="35"/>
    </row>
    <row r="348" spans="4:13" x14ac:dyDescent="0.25">
      <c r="K348" s="35"/>
      <c r="M348" s="35"/>
    </row>
    <row r="349" spans="4:13" x14ac:dyDescent="0.25">
      <c r="K349" s="35"/>
      <c r="M349" s="35"/>
    </row>
    <row r="350" spans="4:13" x14ac:dyDescent="0.25">
      <c r="K350" s="35"/>
      <c r="M350" s="35"/>
    </row>
    <row r="351" spans="4:13" x14ac:dyDescent="0.25">
      <c r="K351" s="35"/>
      <c r="M351" s="35"/>
    </row>
    <row r="352" spans="4:13" x14ac:dyDescent="0.25">
      <c r="K352" s="35"/>
      <c r="M352" s="35"/>
    </row>
    <row r="353" spans="11:13" x14ac:dyDescent="0.25">
      <c r="K353" s="35"/>
      <c r="M353" s="35"/>
    </row>
    <row r="354" spans="11:13" x14ac:dyDescent="0.25">
      <c r="K354" s="35"/>
      <c r="M354" s="35"/>
    </row>
    <row r="355" spans="11:13" x14ac:dyDescent="0.25">
      <c r="K355" s="35"/>
      <c r="M355" s="35"/>
    </row>
    <row r="356" spans="11:13" x14ac:dyDescent="0.25">
      <c r="K356" s="35"/>
      <c r="M356" s="35"/>
    </row>
    <row r="357" spans="11:13" x14ac:dyDescent="0.25">
      <c r="K357" s="35"/>
      <c r="M357" s="35"/>
    </row>
    <row r="358" spans="11:13" x14ac:dyDescent="0.25">
      <c r="K358" s="35"/>
      <c r="M358" s="35"/>
    </row>
    <row r="359" spans="11:13" x14ac:dyDescent="0.25">
      <c r="K359" s="35"/>
      <c r="M359" s="35"/>
    </row>
    <row r="360" spans="11:13" x14ac:dyDescent="0.25">
      <c r="K360" s="35"/>
      <c r="M360" s="35"/>
    </row>
    <row r="361" spans="11:13" x14ac:dyDescent="0.25">
      <c r="K361" s="35"/>
      <c r="M361" s="35"/>
    </row>
    <row r="362" spans="11:13" x14ac:dyDescent="0.25">
      <c r="K362" s="35"/>
      <c r="M362" s="35"/>
    </row>
    <row r="363" spans="11:13" x14ac:dyDescent="0.25">
      <c r="K363" s="35"/>
      <c r="M363" s="35"/>
    </row>
    <row r="364" spans="11:13" x14ac:dyDescent="0.25">
      <c r="K364" s="35"/>
      <c r="M364" s="35"/>
    </row>
  </sheetData>
  <sheetProtection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2"/>
  <sheetViews>
    <sheetView showGridLines="0" topLeftCell="I7" zoomScaleNormal="100" workbookViewId="0">
      <selection activeCell="N27" sqref="N27"/>
    </sheetView>
  </sheetViews>
  <sheetFormatPr defaultColWidth="9.140625" defaultRowHeight="12.75" x14ac:dyDescent="0.2"/>
  <cols>
    <col min="1" max="1" width="3" style="7" bestFit="1" customWidth="1"/>
    <col min="2" max="2" width="6.7109375" style="7" customWidth="1"/>
    <col min="3" max="3" width="10.85546875" style="7" customWidth="1"/>
    <col min="4" max="4" width="3.42578125" style="7" customWidth="1"/>
    <col min="5" max="5" width="7.140625" style="7" customWidth="1"/>
    <col min="6" max="6" width="2.28515625" style="7" customWidth="1"/>
    <col min="7" max="15" width="10" style="24" customWidth="1"/>
    <col min="16" max="16" width="17" style="24" customWidth="1"/>
    <col min="17" max="17" width="7.42578125" style="7" customWidth="1"/>
    <col min="18" max="18" width="62.140625" style="7" bestFit="1" customWidth="1"/>
    <col min="19" max="16384" width="9.140625" style="7"/>
  </cols>
  <sheetData>
    <row r="1" spans="1:18" s="237" customFormat="1" ht="15" x14ac:dyDescent="0.3">
      <c r="A1" s="247" t="str">
        <f>'Cover &amp; Table of Contents'!A7:C7 &amp; " " &amp; 'Cover &amp; Table of Contents'!A10:C10</f>
        <v>Safi Local Council</v>
      </c>
      <c r="B1" s="248"/>
      <c r="C1" s="248"/>
      <c r="D1" s="239"/>
      <c r="E1" s="239"/>
      <c r="F1" s="240"/>
      <c r="G1" s="240"/>
      <c r="H1" s="240"/>
      <c r="I1" s="240"/>
      <c r="J1" s="240"/>
      <c r="K1" s="240"/>
      <c r="L1" s="240"/>
      <c r="M1" s="240"/>
      <c r="N1" s="240"/>
      <c r="O1" s="240"/>
      <c r="P1" s="249" t="s">
        <v>106</v>
      </c>
    </row>
    <row r="2" spans="1:18" s="237" customFormat="1" ht="15" x14ac:dyDescent="0.3">
      <c r="A2" s="241"/>
      <c r="B2" s="250"/>
      <c r="C2" s="241"/>
      <c r="D2" s="251"/>
      <c r="E2" s="241"/>
      <c r="F2" s="244"/>
      <c r="G2" s="244"/>
      <c r="H2" s="244"/>
      <c r="I2" s="244"/>
      <c r="J2" s="244"/>
      <c r="K2" s="244"/>
      <c r="L2" s="244"/>
      <c r="M2" s="244"/>
      <c r="N2" s="244"/>
      <c r="O2" s="244"/>
      <c r="P2" s="252" t="str">
        <f>'Cover &amp; Table of Contents'!B44</f>
        <v>1st January till End of September 2020 (Quarter 3)</v>
      </c>
    </row>
    <row r="3" spans="1:18" s="12" customFormat="1" ht="14.25" x14ac:dyDescent="0.2">
      <c r="A3" s="10"/>
      <c r="B3" s="11"/>
      <c r="G3" s="13"/>
      <c r="H3" s="13"/>
      <c r="I3" s="14"/>
      <c r="J3" s="14"/>
      <c r="K3" s="14"/>
      <c r="L3" s="14"/>
      <c r="M3" s="14"/>
      <c r="N3" s="14"/>
      <c r="O3" s="14"/>
      <c r="P3" s="13"/>
    </row>
    <row r="4" spans="1:18" s="16" customFormat="1" ht="15" x14ac:dyDescent="0.25">
      <c r="A4" s="10">
        <v>17</v>
      </c>
      <c r="B4" s="15" t="s">
        <v>73</v>
      </c>
      <c r="G4" s="17"/>
      <c r="H4" s="17"/>
      <c r="I4" s="18"/>
      <c r="J4" s="18"/>
      <c r="K4" s="18"/>
      <c r="L4" s="18"/>
      <c r="M4" s="18"/>
      <c r="N4" s="18"/>
      <c r="O4" s="18"/>
      <c r="P4" s="17"/>
    </row>
    <row r="5" spans="1:18" s="16" customFormat="1" ht="15" x14ac:dyDescent="0.25">
      <c r="A5" s="10"/>
      <c r="B5" s="15"/>
      <c r="G5" s="17"/>
      <c r="H5" s="17"/>
      <c r="I5" s="18"/>
      <c r="J5" s="18"/>
      <c r="K5" s="18"/>
      <c r="L5" s="18"/>
      <c r="M5" s="18"/>
      <c r="N5" s="18"/>
      <c r="O5" s="18"/>
      <c r="P5" s="17"/>
    </row>
    <row r="6" spans="1:18" s="16" customFormat="1" ht="15" x14ac:dyDescent="0.25">
      <c r="A6" s="10"/>
      <c r="B6" s="15"/>
      <c r="G6" s="17"/>
      <c r="H6" s="17"/>
      <c r="I6" s="18"/>
      <c r="J6" s="18"/>
      <c r="K6" s="18"/>
      <c r="L6" s="18"/>
      <c r="M6" s="18"/>
      <c r="N6" s="18"/>
      <c r="O6" s="18"/>
      <c r="P6" s="17"/>
    </row>
    <row r="7" spans="1:18" s="16" customFormat="1" x14ac:dyDescent="0.2">
      <c r="A7" s="10"/>
      <c r="G7" s="17"/>
      <c r="H7" s="17"/>
      <c r="I7" s="18"/>
      <c r="J7" s="18"/>
      <c r="K7" s="18"/>
      <c r="L7" s="18"/>
      <c r="M7" s="18"/>
      <c r="N7" s="18"/>
      <c r="O7" s="18"/>
      <c r="P7" s="17"/>
    </row>
    <row r="8" spans="1:18" s="16" customFormat="1" ht="56.25" x14ac:dyDescent="0.2">
      <c r="A8" s="10"/>
      <c r="B8" s="19" t="s">
        <v>27</v>
      </c>
      <c r="D8" s="20"/>
      <c r="E8" s="20"/>
      <c r="F8" s="20"/>
      <c r="G8" s="352" t="s">
        <v>356</v>
      </c>
      <c r="H8" s="353" t="s">
        <v>357</v>
      </c>
      <c r="I8" s="354" t="s">
        <v>358</v>
      </c>
      <c r="J8" s="355" t="s">
        <v>371</v>
      </c>
      <c r="K8" s="355" t="s">
        <v>372</v>
      </c>
      <c r="L8" s="355" t="s">
        <v>373</v>
      </c>
      <c r="M8" s="355" t="s">
        <v>359</v>
      </c>
      <c r="N8" s="355" t="s">
        <v>363</v>
      </c>
      <c r="O8" s="355" t="s">
        <v>364</v>
      </c>
      <c r="P8" s="286" t="s">
        <v>15</v>
      </c>
      <c r="Q8" s="317"/>
      <c r="R8" s="318" t="s">
        <v>349</v>
      </c>
    </row>
    <row r="9" spans="1:18" s="16" customFormat="1" x14ac:dyDescent="0.2">
      <c r="A9" s="10"/>
      <c r="B9" s="21" t="s">
        <v>37</v>
      </c>
      <c r="G9" s="356">
        <v>0.01</v>
      </c>
      <c r="H9" s="357">
        <v>0</v>
      </c>
      <c r="I9" s="357">
        <v>7.4999999999999997E-2</v>
      </c>
      <c r="J9" s="357">
        <v>0.2</v>
      </c>
      <c r="K9" s="357">
        <v>0.25</v>
      </c>
      <c r="L9" s="357">
        <v>0.1</v>
      </c>
      <c r="M9" s="357">
        <v>1</v>
      </c>
      <c r="N9" s="357">
        <v>0.1</v>
      </c>
      <c r="O9" s="357">
        <v>0.1</v>
      </c>
      <c r="P9" s="287"/>
      <c r="Q9" s="317"/>
      <c r="R9" s="318" t="s">
        <v>350</v>
      </c>
    </row>
    <row r="10" spans="1:18" s="16" customFormat="1" x14ac:dyDescent="0.2">
      <c r="A10" s="10"/>
      <c r="B10" s="21"/>
      <c r="G10" s="17" t="s">
        <v>130</v>
      </c>
      <c r="H10" s="17" t="s">
        <v>130</v>
      </c>
      <c r="I10" s="17" t="s">
        <v>130</v>
      </c>
      <c r="J10" s="17" t="s">
        <v>130</v>
      </c>
      <c r="K10" s="17" t="s">
        <v>130</v>
      </c>
      <c r="L10" s="17" t="s">
        <v>130</v>
      </c>
      <c r="M10" s="17" t="s">
        <v>130</v>
      </c>
      <c r="N10" s="17" t="s">
        <v>130</v>
      </c>
      <c r="O10" s="17" t="s">
        <v>130</v>
      </c>
      <c r="P10" s="288" t="s">
        <v>130</v>
      </c>
    </row>
    <row r="11" spans="1:18" s="16" customFormat="1" x14ac:dyDescent="0.2">
      <c r="A11" s="10"/>
      <c r="B11" s="19" t="s">
        <v>28</v>
      </c>
      <c r="G11" s="17"/>
      <c r="H11" s="17"/>
      <c r="I11" s="18"/>
      <c r="J11" s="18"/>
      <c r="K11" s="18"/>
      <c r="L11" s="18"/>
      <c r="M11" s="18"/>
      <c r="N11" s="18"/>
      <c r="O11" s="18"/>
      <c r="P11" s="17"/>
    </row>
    <row r="12" spans="1:18" s="16" customFormat="1" x14ac:dyDescent="0.2">
      <c r="A12" s="10"/>
      <c r="B12" s="21" t="s">
        <v>214</v>
      </c>
      <c r="D12" s="388">
        <f>VLOOKUP('Cover &amp; Table of Contents'!B45,'Cover &amp; Table of Contents'!A46:L69,9,FALSE)</f>
        <v>2020</v>
      </c>
      <c r="E12" s="388"/>
      <c r="F12" s="22"/>
      <c r="G12" s="360">
        <v>267132</v>
      </c>
      <c r="H12" s="360">
        <v>0</v>
      </c>
      <c r="I12" s="360">
        <v>50184</v>
      </c>
      <c r="J12" s="360">
        <v>16807</v>
      </c>
      <c r="K12" s="360">
        <v>52992</v>
      </c>
      <c r="L12" s="360">
        <v>223950</v>
      </c>
      <c r="M12" s="360">
        <v>18611</v>
      </c>
      <c r="N12" s="360">
        <v>562369</v>
      </c>
      <c r="O12" s="360">
        <v>0</v>
      </c>
      <c r="P12" s="274">
        <f>SUM(G12:O12)</f>
        <v>1192045</v>
      </c>
      <c r="Q12" s="317"/>
      <c r="R12" s="318" t="s">
        <v>327</v>
      </c>
    </row>
    <row r="13" spans="1:18" s="16" customFormat="1" x14ac:dyDescent="0.2">
      <c r="A13" s="10"/>
      <c r="B13" s="21" t="s">
        <v>29</v>
      </c>
      <c r="G13" s="360">
        <v>0</v>
      </c>
      <c r="H13" s="360">
        <v>0</v>
      </c>
      <c r="I13" s="360">
        <v>365</v>
      </c>
      <c r="J13" s="360"/>
      <c r="K13" s="360">
        <f>1764+1226</f>
        <v>2990</v>
      </c>
      <c r="L13" s="360">
        <v>1971</v>
      </c>
      <c r="M13" s="360"/>
      <c r="N13" s="360">
        <f>8081+4900</f>
        <v>12981</v>
      </c>
      <c r="O13" s="360">
        <v>0</v>
      </c>
      <c r="P13" s="275">
        <f>SUM(G13:O13)</f>
        <v>18307</v>
      </c>
      <c r="Q13" s="338"/>
      <c r="R13" s="338"/>
    </row>
    <row r="14" spans="1:18" s="16" customFormat="1" x14ac:dyDescent="0.2">
      <c r="A14" s="10"/>
      <c r="B14" s="21" t="s">
        <v>374</v>
      </c>
      <c r="G14" s="360"/>
      <c r="H14" s="360"/>
      <c r="I14" s="360"/>
      <c r="J14" s="360"/>
      <c r="K14" s="360"/>
      <c r="L14" s="360"/>
      <c r="M14" s="360"/>
      <c r="N14" s="360"/>
      <c r="O14" s="360"/>
      <c r="P14" s="275">
        <f>SUM(G14:O14)</f>
        <v>0</v>
      </c>
      <c r="Q14" s="338"/>
      <c r="R14" s="338"/>
    </row>
    <row r="15" spans="1:18" s="16" customFormat="1" x14ac:dyDescent="0.2">
      <c r="A15" s="10"/>
      <c r="B15" s="21" t="s">
        <v>30</v>
      </c>
      <c r="G15" s="361">
        <v>0</v>
      </c>
      <c r="H15" s="361">
        <v>0</v>
      </c>
      <c r="I15" s="361">
        <v>0</v>
      </c>
      <c r="J15" s="361">
        <v>0</v>
      </c>
      <c r="K15" s="361"/>
      <c r="L15" s="361">
        <v>0</v>
      </c>
      <c r="M15" s="361">
        <v>0</v>
      </c>
      <c r="N15" s="361">
        <v>0</v>
      </c>
      <c r="O15" s="361"/>
      <c r="P15" s="276">
        <f>SUM(G15:O15)</f>
        <v>0</v>
      </c>
      <c r="Q15" s="317"/>
      <c r="R15" s="318" t="s">
        <v>328</v>
      </c>
    </row>
    <row r="16" spans="1:18" s="16" customFormat="1" x14ac:dyDescent="0.2">
      <c r="A16" s="10"/>
      <c r="B16" s="164" t="str">
        <f>VLOOKUP('Cover &amp; Table of Contents'!B45,'Cover &amp; Table of Contents'!A46:L69,10,FALSE)</f>
        <v>As at end of September 2020</v>
      </c>
      <c r="C16" s="165"/>
      <c r="D16" s="165"/>
      <c r="E16" s="165"/>
      <c r="G16" s="281">
        <f>SUM(G12:G15)</f>
        <v>267132</v>
      </c>
      <c r="H16" s="281">
        <f t="shared" ref="H16:O16" si="0">SUM(H12:H15)</f>
        <v>0</v>
      </c>
      <c r="I16" s="281">
        <f t="shared" si="0"/>
        <v>50549</v>
      </c>
      <c r="J16" s="281">
        <f t="shared" si="0"/>
        <v>16807</v>
      </c>
      <c r="K16" s="281">
        <f t="shared" si="0"/>
        <v>55982</v>
      </c>
      <c r="L16" s="281">
        <f t="shared" si="0"/>
        <v>225921</v>
      </c>
      <c r="M16" s="281">
        <f t="shared" si="0"/>
        <v>18611</v>
      </c>
      <c r="N16" s="281">
        <f t="shared" si="0"/>
        <v>575350</v>
      </c>
      <c r="O16" s="281">
        <f t="shared" si="0"/>
        <v>0</v>
      </c>
      <c r="P16" s="281">
        <f>SUM(P12:P15)</f>
        <v>1210352</v>
      </c>
      <c r="Q16" s="338"/>
      <c r="R16" s="338"/>
    </row>
    <row r="17" spans="1:18" s="16" customFormat="1" x14ac:dyDescent="0.2">
      <c r="A17" s="10"/>
      <c r="B17" s="21"/>
      <c r="G17" s="17"/>
      <c r="H17" s="17"/>
      <c r="I17" s="18"/>
      <c r="J17" s="18"/>
      <c r="K17" s="18"/>
      <c r="L17" s="18"/>
      <c r="M17" s="18"/>
      <c r="N17" s="18"/>
      <c r="O17" s="18"/>
      <c r="P17" s="17"/>
      <c r="Q17" s="338"/>
      <c r="R17" s="338"/>
    </row>
    <row r="18" spans="1:18" s="16" customFormat="1" x14ac:dyDescent="0.2">
      <c r="A18" s="10"/>
      <c r="B18" s="19" t="s">
        <v>32</v>
      </c>
      <c r="G18" s="17"/>
      <c r="H18" s="17"/>
      <c r="I18" s="18"/>
      <c r="J18" s="18"/>
      <c r="K18" s="18"/>
      <c r="L18" s="18"/>
      <c r="M18" s="18"/>
      <c r="N18" s="18"/>
      <c r="O18" s="18"/>
      <c r="P18" s="17"/>
      <c r="Q18" s="338"/>
      <c r="R18" s="338"/>
    </row>
    <row r="19" spans="1:18" s="16" customFormat="1" x14ac:dyDescent="0.2">
      <c r="A19" s="10"/>
      <c r="B19" s="21" t="s">
        <v>215</v>
      </c>
      <c r="D19" s="387">
        <f>D12</f>
        <v>2020</v>
      </c>
      <c r="E19" s="387"/>
      <c r="G19" s="358">
        <v>0</v>
      </c>
      <c r="H19" s="358">
        <v>0</v>
      </c>
      <c r="I19" s="358">
        <v>400</v>
      </c>
      <c r="J19" s="358">
        <v>6677</v>
      </c>
      <c r="K19" s="358">
        <v>6571</v>
      </c>
      <c r="L19" s="358">
        <v>100579</v>
      </c>
      <c r="M19" s="358">
        <v>0</v>
      </c>
      <c r="N19" s="358">
        <f>154345+28935</f>
        <v>183280</v>
      </c>
      <c r="O19" s="358"/>
      <c r="P19" s="283">
        <f>SUM(G19:O19)</f>
        <v>297507</v>
      </c>
      <c r="Q19" s="317"/>
      <c r="R19" s="318" t="s">
        <v>327</v>
      </c>
    </row>
    <row r="20" spans="1:18" s="16" customFormat="1" x14ac:dyDescent="0.2">
      <c r="A20" s="10"/>
      <c r="B20" s="21" t="s">
        <v>29</v>
      </c>
      <c r="G20" s="362"/>
      <c r="H20" s="362">
        <v>0</v>
      </c>
      <c r="I20" s="362">
        <v>0</v>
      </c>
      <c r="J20" s="362">
        <v>0</v>
      </c>
      <c r="K20" s="362"/>
      <c r="L20" s="362"/>
      <c r="M20" s="362">
        <v>0</v>
      </c>
      <c r="N20" s="362"/>
      <c r="O20" s="362"/>
      <c r="P20" s="285">
        <f>SUM(G20:O20)</f>
        <v>0</v>
      </c>
      <c r="Q20" s="338"/>
      <c r="R20" s="338"/>
    </row>
    <row r="21" spans="1:18" s="16" customFormat="1" x14ac:dyDescent="0.2">
      <c r="A21" s="10"/>
      <c r="B21" s="21" t="s">
        <v>374</v>
      </c>
      <c r="G21" s="362"/>
      <c r="H21" s="362"/>
      <c r="I21" s="362"/>
      <c r="J21" s="362"/>
      <c r="K21" s="362"/>
      <c r="L21" s="362"/>
      <c r="M21" s="362"/>
      <c r="N21" s="362"/>
      <c r="O21" s="362"/>
      <c r="P21" s="285">
        <f>SUM(G21:O21)</f>
        <v>0</v>
      </c>
      <c r="Q21" s="338"/>
      <c r="R21" s="338"/>
    </row>
    <row r="22" spans="1:18" s="16" customFormat="1" x14ac:dyDescent="0.2">
      <c r="A22" s="10"/>
      <c r="B22" s="21" t="str">
        <f>B16</f>
        <v>As at end of September 2020</v>
      </c>
      <c r="C22" s="166"/>
      <c r="D22" s="166"/>
      <c r="E22" s="166"/>
      <c r="G22" s="281">
        <f>SUM(G19:G20)</f>
        <v>0</v>
      </c>
      <c r="H22" s="281">
        <f t="shared" ref="H22" si="1">SUM(H19:H20)</f>
        <v>0</v>
      </c>
      <c r="I22" s="281">
        <f>SUM(I19:I21)</f>
        <v>400</v>
      </c>
      <c r="J22" s="281">
        <f t="shared" ref="J22:O22" si="2">SUM(J19:J21)</f>
        <v>6677</v>
      </c>
      <c r="K22" s="281">
        <f t="shared" si="2"/>
        <v>6571</v>
      </c>
      <c r="L22" s="281">
        <f t="shared" si="2"/>
        <v>100579</v>
      </c>
      <c r="M22" s="281">
        <f t="shared" si="2"/>
        <v>0</v>
      </c>
      <c r="N22" s="281">
        <f t="shared" si="2"/>
        <v>183280</v>
      </c>
      <c r="O22" s="281">
        <f t="shared" si="2"/>
        <v>0</v>
      </c>
      <c r="P22" s="281">
        <f>SUM(P19:P21)</f>
        <v>297507</v>
      </c>
      <c r="Q22" s="338"/>
      <c r="R22" s="338"/>
    </row>
    <row r="23" spans="1:18" s="16" customFormat="1" x14ac:dyDescent="0.2">
      <c r="A23" s="10"/>
      <c r="B23" s="21"/>
      <c r="G23" s="17"/>
      <c r="H23" s="17"/>
      <c r="I23" s="18"/>
      <c r="J23" s="18"/>
      <c r="K23" s="18"/>
      <c r="L23" s="18"/>
      <c r="M23" s="18"/>
      <c r="N23" s="18"/>
      <c r="O23" s="18"/>
      <c r="P23" s="17"/>
      <c r="Q23" s="338"/>
      <c r="R23" s="338"/>
    </row>
    <row r="24" spans="1:18" s="16" customFormat="1" x14ac:dyDescent="0.2">
      <c r="A24" s="10"/>
      <c r="B24" s="19" t="s">
        <v>74</v>
      </c>
      <c r="G24" s="17"/>
      <c r="H24" s="17"/>
      <c r="I24" s="18"/>
      <c r="J24" s="18"/>
      <c r="K24" s="18"/>
      <c r="L24" s="18"/>
      <c r="M24" s="18"/>
      <c r="N24" s="18"/>
      <c r="O24" s="18"/>
      <c r="P24" s="17"/>
      <c r="Q24" s="338"/>
      <c r="R24" s="338"/>
    </row>
    <row r="25" spans="1:18" s="16" customFormat="1" x14ac:dyDescent="0.2">
      <c r="A25" s="10"/>
      <c r="B25" s="21" t="s">
        <v>214</v>
      </c>
      <c r="D25" s="388">
        <f>D12</f>
        <v>2020</v>
      </c>
      <c r="E25" s="388"/>
      <c r="G25" s="360">
        <v>42524</v>
      </c>
      <c r="H25" s="360">
        <v>0</v>
      </c>
      <c r="I25" s="360">
        <v>35732</v>
      </c>
      <c r="J25" s="360">
        <v>8403</v>
      </c>
      <c r="K25" s="360">
        <v>44832</v>
      </c>
      <c r="L25" s="360">
        <v>104414</v>
      </c>
      <c r="M25" s="360">
        <v>18611</v>
      </c>
      <c r="N25" s="360">
        <v>366397</v>
      </c>
      <c r="O25" s="360">
        <v>0</v>
      </c>
      <c r="P25" s="283">
        <f>SUM(G25:O25)</f>
        <v>620913</v>
      </c>
      <c r="Q25" s="317"/>
      <c r="R25" s="318" t="s">
        <v>327</v>
      </c>
    </row>
    <row r="26" spans="1:18" s="16" customFormat="1" x14ac:dyDescent="0.2">
      <c r="A26" s="10"/>
      <c r="B26" s="21" t="s">
        <v>211</v>
      </c>
      <c r="G26" s="360">
        <v>2003</v>
      </c>
      <c r="H26" s="360"/>
      <c r="I26" s="360">
        <v>2748</v>
      </c>
      <c r="J26" s="360">
        <v>165</v>
      </c>
      <c r="K26" s="360">
        <v>976</v>
      </c>
      <c r="L26" s="360">
        <v>994</v>
      </c>
      <c r="M26" s="360"/>
      <c r="N26" s="360">
        <v>8922</v>
      </c>
      <c r="O26" s="360">
        <v>0</v>
      </c>
      <c r="P26" s="285">
        <f>SUM(G26:O26)</f>
        <v>15808</v>
      </c>
      <c r="Q26" s="338"/>
      <c r="R26" s="338"/>
    </row>
    <row r="27" spans="1:18" s="16" customFormat="1" x14ac:dyDescent="0.2">
      <c r="A27" s="10"/>
      <c r="B27" s="21" t="s">
        <v>31</v>
      </c>
      <c r="G27" s="361">
        <v>0</v>
      </c>
      <c r="H27" s="361">
        <v>0</v>
      </c>
      <c r="I27" s="361">
        <v>0</v>
      </c>
      <c r="J27" s="361">
        <v>0</v>
      </c>
      <c r="K27" s="361">
        <v>0</v>
      </c>
      <c r="L27" s="361">
        <v>0</v>
      </c>
      <c r="M27" s="361">
        <v>0</v>
      </c>
      <c r="N27" s="361">
        <v>0</v>
      </c>
      <c r="O27" s="361">
        <v>0</v>
      </c>
      <c r="P27" s="284">
        <f>SUM(G27:O27)</f>
        <v>0</v>
      </c>
      <c r="Q27" s="317"/>
      <c r="R27" s="318" t="s">
        <v>328</v>
      </c>
    </row>
    <row r="28" spans="1:18" s="16" customFormat="1" x14ac:dyDescent="0.2">
      <c r="A28" s="10"/>
      <c r="B28" s="21" t="str">
        <f>B22</f>
        <v>As at end of September 2020</v>
      </c>
      <c r="C28" s="166"/>
      <c r="D28" s="166"/>
      <c r="E28" s="166"/>
      <c r="G28" s="281">
        <f>SUM(G25:G27)</f>
        <v>44527</v>
      </c>
      <c r="H28" s="281">
        <f t="shared" ref="H28:O28" si="3">SUM(H25:H27)</f>
        <v>0</v>
      </c>
      <c r="I28" s="281">
        <f t="shared" si="3"/>
        <v>38480</v>
      </c>
      <c r="J28" s="281">
        <f t="shared" si="3"/>
        <v>8568</v>
      </c>
      <c r="K28" s="281">
        <f t="shared" si="3"/>
        <v>45808</v>
      </c>
      <c r="L28" s="281">
        <f t="shared" si="3"/>
        <v>105408</v>
      </c>
      <c r="M28" s="281">
        <f t="shared" si="3"/>
        <v>18611</v>
      </c>
      <c r="N28" s="281">
        <f t="shared" si="3"/>
        <v>375319</v>
      </c>
      <c r="O28" s="281">
        <f t="shared" si="3"/>
        <v>0</v>
      </c>
      <c r="P28" s="281">
        <f>SUM(P25:P27)</f>
        <v>636721</v>
      </c>
    </row>
    <row r="29" spans="1:18" s="16" customFormat="1" ht="13.5" thickBot="1" x14ac:dyDescent="0.25">
      <c r="A29" s="10"/>
      <c r="B29" s="21"/>
      <c r="G29" s="17"/>
      <c r="H29" s="17"/>
      <c r="I29" s="18"/>
      <c r="J29" s="18"/>
      <c r="K29" s="18"/>
      <c r="L29" s="18"/>
      <c r="M29" s="18"/>
      <c r="N29" s="18"/>
      <c r="O29" s="18"/>
      <c r="P29" s="17"/>
    </row>
    <row r="30" spans="1:18" s="16" customFormat="1" ht="13.5" thickBot="1" x14ac:dyDescent="0.25">
      <c r="A30" s="10"/>
      <c r="B30" s="19" t="s">
        <v>210</v>
      </c>
      <c r="C30" s="386" t="str">
        <f>B16</f>
        <v>As at end of September 2020</v>
      </c>
      <c r="D30" s="386"/>
      <c r="E30" s="386"/>
      <c r="F30" s="23" t="s">
        <v>1</v>
      </c>
      <c r="G30" s="282">
        <f>G16-G22-G28</f>
        <v>222605</v>
      </c>
      <c r="H30" s="282">
        <f t="shared" ref="H30:O30" si="4">H16-H22-H28</f>
        <v>0</v>
      </c>
      <c r="I30" s="282">
        <f t="shared" si="4"/>
        <v>11669</v>
      </c>
      <c r="J30" s="282">
        <f t="shared" si="4"/>
        <v>1562</v>
      </c>
      <c r="K30" s="282">
        <f t="shared" si="4"/>
        <v>3603</v>
      </c>
      <c r="L30" s="282">
        <f t="shared" si="4"/>
        <v>19934</v>
      </c>
      <c r="M30" s="282">
        <f t="shared" si="4"/>
        <v>0</v>
      </c>
      <c r="N30" s="282">
        <f t="shared" si="4"/>
        <v>16751</v>
      </c>
      <c r="O30" s="282">
        <f t="shared" si="4"/>
        <v>0</v>
      </c>
      <c r="P30" s="282">
        <f>P16-P22-P28</f>
        <v>276124</v>
      </c>
    </row>
    <row r="31" spans="1:18" s="16" customFormat="1" x14ac:dyDescent="0.2">
      <c r="A31" s="10"/>
      <c r="B31" s="19"/>
      <c r="G31" s="17"/>
      <c r="H31" s="17"/>
      <c r="I31" s="18"/>
      <c r="J31" s="18"/>
      <c r="K31" s="18"/>
      <c r="L31" s="18"/>
      <c r="M31" s="18"/>
      <c r="N31" s="18"/>
      <c r="O31" s="18"/>
      <c r="P31" s="17"/>
    </row>
    <row r="32" spans="1:18" s="16" customFormat="1" x14ac:dyDescent="0.2">
      <c r="A32" s="10"/>
      <c r="G32" s="17"/>
      <c r="H32" s="17"/>
      <c r="I32" s="18"/>
      <c r="J32" s="18"/>
      <c r="K32" s="18"/>
      <c r="L32" s="18"/>
      <c r="M32" s="18"/>
      <c r="N32" s="18"/>
      <c r="O32" s="18"/>
      <c r="P32" s="17"/>
    </row>
  </sheetData>
  <sheetProtection selectLockedCells="1"/>
  <mergeCells count="4">
    <mergeCell ref="C30:E30"/>
    <mergeCell ref="D19:E19"/>
    <mergeCell ref="D12:E12"/>
    <mergeCell ref="D25:E25"/>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A2230D2D666F4C8163BD5FF5F7E362" ma:contentTypeVersion="1" ma:contentTypeDescription="Create a new document." ma:contentTypeScope="" ma:versionID="047086d6ccbcf581c4c35bebfd6415ba">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D5D5E17-9164-4932-96B2-BAA9CD6632E3}">
  <ds:schemaRefs>
    <ds:schemaRef ds:uri="http://schemas.microsoft.com/sharepoint/v3/contenttype/forms"/>
  </ds:schemaRefs>
</ds:datastoreItem>
</file>

<file path=customXml/itemProps2.xml><?xml version="1.0" encoding="utf-8"?>
<ds:datastoreItem xmlns:ds="http://schemas.openxmlformats.org/officeDocument/2006/customXml" ds:itemID="{0999F6D7-0DB9-4938-9FEC-7FD29CDEE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C2CB80-232B-4F7D-9615-68CDAB1BBE0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Accrual Based v2.1 - Local Councils</dc:title>
  <dc:creator>galec013</dc:creator>
  <cp:lastModifiedBy>KLS</cp:lastModifiedBy>
  <cp:lastPrinted>2020-11-23T11:49:19Z</cp:lastPrinted>
  <dcterms:created xsi:type="dcterms:W3CDTF">2006-08-24T10:16:59Z</dcterms:created>
  <dcterms:modified xsi:type="dcterms:W3CDTF">2020-11-23T11:51:22Z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0x010100EEA2230D2D666F4C8163BD5FF5F7E362</vt:lpwstr>
  </property>
</Properties>
</file>