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8_{CF9ACCEE-BE34-4737-A67B-65256664A1F8}" xr6:coauthVersionLast="47" xr6:coauthVersionMax="47" xr10:uidLastSave="{00000000-0000-0000-0000-000000000000}"/>
  <bookViews>
    <workbookView xWindow="-120" yWindow="-120" windowWidth="20640" windowHeight="11040" tabRatio="787" activeTab="2" xr2:uid="{00000000-000D-0000-FFFF-FFFF00000000}"/>
  </bookViews>
  <sheets>
    <sheet name="Cover &amp; Table of Contents" sheetId="5" r:id="rId1"/>
    <sheet name="Overview" sheetId="4" r:id="rId2"/>
    <sheet name="Details" sheetId="1" r:id="rId3"/>
    <sheet name="Depreciation 1" sheetId="2" r:id="rId4"/>
    <sheet name="Depreciation 2" sheetId="6" r:id="rId5"/>
    <sheet name="Depreciation 3" sheetId="7" r:id="rId6"/>
    <sheet name="Depreciation 4" sheetId="8" r:id="rId7"/>
    <sheet name="Depreciation 5" sheetId="9" r:id="rId8"/>
  </sheets>
  <definedNames>
    <definedName name="_xlnm.Print_Area" localSheetId="0">'Cover &amp; Table of Contents'!$A:$F</definedName>
    <definedName name="_xlnm.Print_Area" localSheetId="3">'Depreciation 1'!$A$1:$O$30</definedName>
    <definedName name="_xlnm.Print_Area" localSheetId="4">'Depreciation 2'!$A$1:$O$30</definedName>
    <definedName name="_xlnm.Print_Area" localSheetId="5">'Depreciation 3'!$A$1:$O$30</definedName>
    <definedName name="_xlnm.Print_Area" localSheetId="6">'Depreciation 4'!$A$1:$O$30</definedName>
    <definedName name="_xlnm.Print_Area" localSheetId="7">'Depreciation 5'!$A$1:$O$30</definedName>
    <definedName name="_xlnm.Print_Area" localSheetId="2">Details!$A$1:$J$321</definedName>
    <definedName name="_xlnm.Print_Area" localSheetId="1">Overview!$A:$H</definedName>
    <definedName name="_xlnm.Print_Titles" localSheetId="2">Details!$1:$2</definedName>
    <definedName name="_xlnm.Print_Titles" localSheetId="1">Overview!$1:$2</definedName>
    <definedName name="RefYear" localSheetId="0">'Cover &amp; Table of Contents'!$B$12</definedName>
    <definedName name="RefYear" localSheetId="1">Overview!$B$12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1" i="1" l="1"/>
  <c r="I320" i="1" l="1"/>
  <c r="I319" i="1"/>
  <c r="I318" i="1"/>
  <c r="I314" i="1"/>
  <c r="I313" i="1"/>
  <c r="I312" i="1"/>
  <c r="I311" i="1"/>
  <c r="I310" i="1"/>
  <c r="I302" i="1"/>
  <c r="I301" i="1"/>
  <c r="I300" i="1"/>
  <c r="I299" i="1"/>
  <c r="I298" i="1"/>
  <c r="I293" i="1"/>
  <c r="I292" i="1"/>
  <c r="I291" i="1"/>
  <c r="I275" i="1"/>
  <c r="I274" i="1"/>
  <c r="I270" i="1"/>
  <c r="I269" i="1"/>
  <c r="I268" i="1"/>
  <c r="I264" i="1"/>
  <c r="I263" i="1"/>
  <c r="I262" i="1"/>
  <c r="I261" i="1"/>
  <c r="I260" i="1"/>
  <c r="I259" i="1"/>
  <c r="I258" i="1"/>
  <c r="I257" i="1"/>
  <c r="I256" i="1"/>
  <c r="I255" i="1"/>
  <c r="I254" i="1"/>
  <c r="I253" i="1"/>
  <c r="I252" i="1"/>
  <c r="I251"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5" i="1"/>
  <c r="I204" i="1"/>
  <c r="I203" i="1"/>
  <c r="I202" i="1"/>
  <c r="I201" i="1"/>
  <c r="I200" i="1"/>
  <c r="I199" i="1"/>
  <c r="I185" i="1"/>
  <c r="I184" i="1"/>
  <c r="I183" i="1"/>
  <c r="I182" i="1"/>
  <c r="I181" i="1"/>
  <c r="I180" i="1"/>
  <c r="I179" i="1"/>
  <c r="I178" i="1"/>
  <c r="I177" i="1"/>
  <c r="I174" i="1"/>
  <c r="I173" i="1"/>
  <c r="I172" i="1"/>
  <c r="I168" i="1"/>
  <c r="I167" i="1"/>
  <c r="I163" i="1"/>
  <c r="I162" i="1"/>
  <c r="I158" i="1"/>
  <c r="I157" i="1"/>
  <c r="I156" i="1"/>
  <c r="I137" i="1"/>
  <c r="I138" i="1" s="1"/>
  <c r="I136" i="1"/>
  <c r="I135" i="1"/>
  <c r="I134" i="1"/>
  <c r="I131" i="1"/>
  <c r="I130" i="1"/>
  <c r="I129" i="1"/>
  <c r="I128" i="1"/>
  <c r="I127" i="1"/>
  <c r="I124" i="1"/>
  <c r="I121" i="1"/>
  <c r="I119" i="1"/>
  <c r="I117" i="1"/>
  <c r="I111" i="1"/>
  <c r="I109" i="1"/>
  <c r="I107" i="1"/>
  <c r="I105" i="1"/>
  <c r="I103" i="1"/>
  <c r="I100" i="1"/>
  <c r="I99" i="1"/>
  <c r="I98" i="1"/>
  <c r="I95" i="1"/>
  <c r="I93" i="1"/>
  <c r="I186" i="1" l="1"/>
  <c r="I159" i="1"/>
  <c r="H287" i="1"/>
  <c r="G287" i="1"/>
  <c r="F287" i="1"/>
  <c r="E287" i="1"/>
  <c r="D287" i="1"/>
  <c r="H247" i="1"/>
  <c r="G247" i="1"/>
  <c r="F247" i="1"/>
  <c r="E247" i="1"/>
  <c r="D247" i="1"/>
  <c r="H195" i="1"/>
  <c r="G195" i="1"/>
  <c r="F195" i="1"/>
  <c r="E195" i="1"/>
  <c r="D195" i="1"/>
  <c r="H151" i="1"/>
  <c r="G151" i="1"/>
  <c r="F151" i="1"/>
  <c r="E151" i="1"/>
  <c r="D151" i="1"/>
  <c r="H87" i="1"/>
  <c r="G87" i="1"/>
  <c r="F87" i="1"/>
  <c r="E87" i="1"/>
  <c r="D87" i="1"/>
  <c r="H73" i="1"/>
  <c r="G73" i="1"/>
  <c r="F73" i="1"/>
  <c r="E73" i="1"/>
  <c r="D73" i="1"/>
  <c r="H39" i="1"/>
  <c r="G39" i="1"/>
  <c r="F39" i="1"/>
  <c r="E39" i="1"/>
  <c r="D39" i="1"/>
  <c r="H9" i="1"/>
  <c r="G9" i="1"/>
  <c r="F9" i="1"/>
  <c r="H321" i="1"/>
  <c r="H60" i="1" s="1"/>
  <c r="H315" i="1"/>
  <c r="H53" i="1" s="1"/>
  <c r="H55" i="1" s="1"/>
  <c r="H76" i="1" s="1"/>
  <c r="H303" i="1"/>
  <c r="H47" i="1" s="1"/>
  <c r="H294" i="1"/>
  <c r="H46" i="1" s="1"/>
  <c r="H271" i="1"/>
  <c r="H265" i="1"/>
  <c r="H240" i="1"/>
  <c r="H24" i="1" s="1"/>
  <c r="H206" i="1"/>
  <c r="H23" i="1" s="1"/>
  <c r="H186" i="1"/>
  <c r="H18" i="1" s="1"/>
  <c r="H175" i="1"/>
  <c r="H17" i="1" s="1"/>
  <c r="H169" i="1"/>
  <c r="H16" i="1" s="1"/>
  <c r="H164" i="1"/>
  <c r="H15" i="1" s="1"/>
  <c r="H159" i="1"/>
  <c r="H14" i="1" s="1"/>
  <c r="H138" i="1"/>
  <c r="H132" i="1"/>
  <c r="H100" i="1"/>
  <c r="H113" i="1" s="1"/>
  <c r="H78" i="1"/>
  <c r="H26" i="1"/>
  <c r="H25" i="1"/>
  <c r="G321" i="1"/>
  <c r="G60" i="1" s="1"/>
  <c r="G315" i="1"/>
  <c r="G53" i="1" s="1"/>
  <c r="G55" i="1" s="1"/>
  <c r="G76" i="1" s="1"/>
  <c r="G303" i="1"/>
  <c r="G47" i="1" s="1"/>
  <c r="G294" i="1"/>
  <c r="G46" i="1" s="1"/>
  <c r="G271" i="1"/>
  <c r="G26" i="1" s="1"/>
  <c r="G265" i="1"/>
  <c r="G25" i="1" s="1"/>
  <c r="G240" i="1"/>
  <c r="G24" i="1" s="1"/>
  <c r="G206" i="1"/>
  <c r="G23" i="1" s="1"/>
  <c r="G186" i="1"/>
  <c r="G18" i="1" s="1"/>
  <c r="G175" i="1"/>
  <c r="G17" i="1" s="1"/>
  <c r="G169" i="1"/>
  <c r="G16" i="1" s="1"/>
  <c r="G164" i="1"/>
  <c r="G15" i="1" s="1"/>
  <c r="G159" i="1"/>
  <c r="G14" i="1" s="1"/>
  <c r="G138" i="1"/>
  <c r="G132" i="1"/>
  <c r="G140" i="1" s="1"/>
  <c r="G100" i="1"/>
  <c r="G113" i="1" s="1"/>
  <c r="G78" i="1"/>
  <c r="D26" i="9"/>
  <c r="D23" i="9"/>
  <c r="D20" i="9"/>
  <c r="D17" i="9"/>
  <c r="D14" i="9"/>
  <c r="D11" i="9"/>
  <c r="D26" i="8"/>
  <c r="D23" i="8"/>
  <c r="D20" i="8"/>
  <c r="D17" i="8"/>
  <c r="D14" i="8"/>
  <c r="D11" i="8"/>
  <c r="O25" i="9"/>
  <c r="O24" i="9"/>
  <c r="H276" i="1" s="1"/>
  <c r="H277" i="1" s="1"/>
  <c r="H27" i="1" s="1"/>
  <c r="O19" i="9"/>
  <c r="O18" i="9"/>
  <c r="O13" i="9"/>
  <c r="O12" i="9"/>
  <c r="N8" i="9"/>
  <c r="M8" i="9"/>
  <c r="L8" i="9"/>
  <c r="K8" i="9"/>
  <c r="J8" i="9"/>
  <c r="I8" i="9"/>
  <c r="H8" i="9"/>
  <c r="G8" i="9"/>
  <c r="F8" i="9"/>
  <c r="N7" i="9"/>
  <c r="M7" i="9"/>
  <c r="L7" i="9"/>
  <c r="K7" i="9"/>
  <c r="J7" i="9"/>
  <c r="I7" i="9"/>
  <c r="H7" i="9"/>
  <c r="G7" i="9"/>
  <c r="F7" i="9"/>
  <c r="A1" i="9"/>
  <c r="O25" i="8"/>
  <c r="O24" i="8"/>
  <c r="G276" i="1" s="1"/>
  <c r="G277" i="1" s="1"/>
  <c r="G27" i="1" s="1"/>
  <c r="O19" i="8"/>
  <c r="O18" i="8"/>
  <c r="O13" i="8"/>
  <c r="O12" i="8"/>
  <c r="N8" i="8"/>
  <c r="M8" i="8"/>
  <c r="L8" i="8"/>
  <c r="K8" i="8"/>
  <c r="J8" i="8"/>
  <c r="I8" i="8"/>
  <c r="H8" i="8"/>
  <c r="G8" i="8"/>
  <c r="F8" i="8"/>
  <c r="N7" i="8"/>
  <c r="M7" i="8"/>
  <c r="L7" i="8"/>
  <c r="K7" i="8"/>
  <c r="J7" i="8"/>
  <c r="I7" i="8"/>
  <c r="H7" i="8"/>
  <c r="G7" i="8"/>
  <c r="F7" i="8"/>
  <c r="A1" i="8"/>
  <c r="H140" i="1" l="1"/>
  <c r="H142" i="1" s="1"/>
  <c r="H279" i="1"/>
  <c r="H28" i="1"/>
  <c r="G19" i="1"/>
  <c r="H19" i="1"/>
  <c r="G142" i="1"/>
  <c r="G188" i="1"/>
  <c r="H188" i="1"/>
  <c r="G28" i="1"/>
  <c r="G279" i="1"/>
  <c r="H30" i="1" l="1"/>
  <c r="G30" i="1"/>
  <c r="G8" i="7"/>
  <c r="H8" i="7"/>
  <c r="I8" i="7"/>
  <c r="J8" i="7"/>
  <c r="K8" i="7"/>
  <c r="L8" i="7"/>
  <c r="M8" i="7"/>
  <c r="N8" i="7"/>
  <c r="F8" i="7"/>
  <c r="G8" i="6"/>
  <c r="H8" i="6"/>
  <c r="I8" i="6"/>
  <c r="J8" i="6"/>
  <c r="K8" i="6"/>
  <c r="L8" i="6"/>
  <c r="M8" i="6"/>
  <c r="N8" i="6"/>
  <c r="F8" i="6"/>
  <c r="O19" i="7" l="1"/>
  <c r="O19" i="6"/>
  <c r="O19" i="2"/>
  <c r="G7" i="7"/>
  <c r="H7" i="7"/>
  <c r="I7" i="7"/>
  <c r="J7" i="7"/>
  <c r="K7" i="7"/>
  <c r="L7" i="7"/>
  <c r="M7" i="7"/>
  <c r="N7" i="7"/>
  <c r="F7" i="7"/>
  <c r="G7" i="6"/>
  <c r="H7" i="6"/>
  <c r="I7" i="6"/>
  <c r="J7" i="6"/>
  <c r="K7" i="6"/>
  <c r="L7" i="6"/>
  <c r="M7" i="6"/>
  <c r="N7" i="6"/>
  <c r="F7" i="6"/>
  <c r="F78" i="1"/>
  <c r="I143" i="1" l="1"/>
  <c r="E100" i="1" l="1"/>
  <c r="E113" i="1" s="1"/>
  <c r="F100" i="1"/>
  <c r="F113" i="1" s="1"/>
  <c r="D100" i="1"/>
  <c r="D113" i="1" s="1"/>
  <c r="I113" i="1" l="1"/>
  <c r="D26" i="7"/>
  <c r="D23" i="7"/>
  <c r="D20" i="7"/>
  <c r="D17" i="7"/>
  <c r="D14" i="7"/>
  <c r="D11" i="7"/>
  <c r="D26" i="6"/>
  <c r="D23" i="6"/>
  <c r="D20" i="6"/>
  <c r="D17" i="6"/>
  <c r="D14" i="6"/>
  <c r="D11" i="6"/>
  <c r="O25" i="7"/>
  <c r="O24" i="7"/>
  <c r="F276" i="1" s="1"/>
  <c r="O18" i="7"/>
  <c r="O13" i="7"/>
  <c r="O12" i="7"/>
  <c r="A1" i="7"/>
  <c r="O25" i="6"/>
  <c r="O24" i="6"/>
  <c r="E276" i="1" s="1"/>
  <c r="O18" i="6"/>
  <c r="O13" i="6"/>
  <c r="O12" i="6"/>
  <c r="A1" i="6"/>
  <c r="F25" i="5"/>
  <c r="O2" i="9" s="1"/>
  <c r="E78" i="1"/>
  <c r="D78" i="1"/>
  <c r="E9" i="1"/>
  <c r="D9" i="1"/>
  <c r="C282" i="1"/>
  <c r="C242" i="1"/>
  <c r="C190" i="1"/>
  <c r="C146" i="1"/>
  <c r="C82" i="1"/>
  <c r="C34" i="1"/>
  <c r="C4" i="1"/>
  <c r="I78" i="1" l="1"/>
  <c r="I287" i="1"/>
  <c r="I87" i="1"/>
  <c r="I151" i="1"/>
  <c r="I39" i="1"/>
  <c r="I247" i="1"/>
  <c r="I195" i="1"/>
  <c r="I73" i="1"/>
  <c r="I9" i="1"/>
  <c r="O2" i="6"/>
  <c r="O2" i="8"/>
  <c r="I132" i="1"/>
  <c r="I140" i="1" s="1"/>
  <c r="I142" i="1" s="1"/>
  <c r="O2" i="7"/>
  <c r="N26" i="2"/>
  <c r="N23" i="6" s="1"/>
  <c r="N26" i="6" s="1"/>
  <c r="N23" i="7" s="1"/>
  <c r="N26" i="7" s="1"/>
  <c r="N23" i="8" s="1"/>
  <c r="N26" i="8" s="1"/>
  <c r="N23" i="9" s="1"/>
  <c r="N26" i="9" s="1"/>
  <c r="M26" i="2"/>
  <c r="M23" i="6" s="1"/>
  <c r="M26" i="6" s="1"/>
  <c r="M23" i="7" s="1"/>
  <c r="M26" i="7" s="1"/>
  <c r="M23" i="8" s="1"/>
  <c r="M26" i="8" s="1"/>
  <c r="M23" i="9" s="1"/>
  <c r="M26" i="9" s="1"/>
  <c r="L26" i="2"/>
  <c r="L23" i="6" s="1"/>
  <c r="L26" i="6" s="1"/>
  <c r="L23" i="7" s="1"/>
  <c r="L26" i="7" s="1"/>
  <c r="L23" i="8" s="1"/>
  <c r="L26" i="8" s="1"/>
  <c r="L23" i="9" s="1"/>
  <c r="L26" i="9" s="1"/>
  <c r="K26" i="2"/>
  <c r="K23" i="6" s="1"/>
  <c r="K26" i="6" s="1"/>
  <c r="K23" i="7" s="1"/>
  <c r="K26" i="7" s="1"/>
  <c r="K23" i="8" s="1"/>
  <c r="K26" i="8" s="1"/>
  <c r="K23" i="9" s="1"/>
  <c r="K26" i="9" s="1"/>
  <c r="J26" i="2"/>
  <c r="J23" i="6" s="1"/>
  <c r="J26" i="6" s="1"/>
  <c r="J23" i="7" s="1"/>
  <c r="J26" i="7" s="1"/>
  <c r="J23" i="8" s="1"/>
  <c r="J26" i="8" s="1"/>
  <c r="J23" i="9" s="1"/>
  <c r="J26" i="9" s="1"/>
  <c r="I26" i="2"/>
  <c r="I23" i="6" s="1"/>
  <c r="I26" i="6" s="1"/>
  <c r="I23" i="7" s="1"/>
  <c r="I26" i="7" s="1"/>
  <c r="I23" i="8" s="1"/>
  <c r="I26" i="8" s="1"/>
  <c r="I23" i="9" s="1"/>
  <c r="I26" i="9" s="1"/>
  <c r="H26" i="2"/>
  <c r="H23" i="6" s="1"/>
  <c r="H26" i="6" s="1"/>
  <c r="H23" i="7" s="1"/>
  <c r="H26" i="7" s="1"/>
  <c r="H23" i="8" s="1"/>
  <c r="H26" i="8" s="1"/>
  <c r="H23" i="9" s="1"/>
  <c r="G26" i="2"/>
  <c r="G23" i="6" s="1"/>
  <c r="G26" i="6" s="1"/>
  <c r="G23" i="7" s="1"/>
  <c r="G26" i="7" s="1"/>
  <c r="G23" i="8" s="1"/>
  <c r="G26" i="8" s="1"/>
  <c r="G23" i="9" s="1"/>
  <c r="G26" i="9" s="1"/>
  <c r="F26" i="2"/>
  <c r="F23" i="6" s="1"/>
  <c r="O25" i="2"/>
  <c r="O24" i="2"/>
  <c r="D276" i="1" s="1"/>
  <c r="I276" i="1" s="1"/>
  <c r="O23" i="2"/>
  <c r="N20" i="2"/>
  <c r="N17" i="6" s="1"/>
  <c r="N20" i="6" s="1"/>
  <c r="N17" i="7" s="1"/>
  <c r="N20" i="7" s="1"/>
  <c r="N17" i="8" s="1"/>
  <c r="N20" i="8" s="1"/>
  <c r="N17" i="9" s="1"/>
  <c r="N20" i="9" s="1"/>
  <c r="M20" i="2"/>
  <c r="M17" i="6" s="1"/>
  <c r="M20" i="6" s="1"/>
  <c r="M17" i="7" s="1"/>
  <c r="M20" i="7" s="1"/>
  <c r="M17" i="8" s="1"/>
  <c r="M20" i="8" s="1"/>
  <c r="M17" i="9" s="1"/>
  <c r="M20" i="9" s="1"/>
  <c r="L20" i="2"/>
  <c r="L17" i="6" s="1"/>
  <c r="L20" i="6" s="1"/>
  <c r="L17" i="7" s="1"/>
  <c r="L20" i="7" s="1"/>
  <c r="L17" i="8" s="1"/>
  <c r="L20" i="8" s="1"/>
  <c r="L17" i="9" s="1"/>
  <c r="L20" i="9" s="1"/>
  <c r="K20" i="2"/>
  <c r="K17" i="6" s="1"/>
  <c r="K20" i="6" s="1"/>
  <c r="K17" i="7" s="1"/>
  <c r="K20" i="7" s="1"/>
  <c r="K17" i="8" s="1"/>
  <c r="K20" i="8" s="1"/>
  <c r="K17" i="9" s="1"/>
  <c r="K20" i="9" s="1"/>
  <c r="J20" i="2"/>
  <c r="J17" i="6" s="1"/>
  <c r="J20" i="6" s="1"/>
  <c r="J17" i="7" s="1"/>
  <c r="J20" i="7" s="1"/>
  <c r="J17" i="8" s="1"/>
  <c r="J20" i="8" s="1"/>
  <c r="J17" i="9" s="1"/>
  <c r="J20" i="9" s="1"/>
  <c r="I20" i="2"/>
  <c r="I17" i="6" s="1"/>
  <c r="I20" i="6" s="1"/>
  <c r="I17" i="7" s="1"/>
  <c r="I20" i="7" s="1"/>
  <c r="I17" i="8" s="1"/>
  <c r="I20" i="8" s="1"/>
  <c r="I17" i="9" s="1"/>
  <c r="I20" i="9" s="1"/>
  <c r="H20" i="2"/>
  <c r="H17" i="6" s="1"/>
  <c r="H20" i="6" s="1"/>
  <c r="H17" i="7" s="1"/>
  <c r="H20" i="7" s="1"/>
  <c r="H17" i="8" s="1"/>
  <c r="H20" i="8" s="1"/>
  <c r="H17" i="9" s="1"/>
  <c r="H20" i="9" s="1"/>
  <c r="G20" i="2"/>
  <c r="G17" i="6" s="1"/>
  <c r="G20" i="6" s="1"/>
  <c r="G17" i="7" s="1"/>
  <c r="G20" i="7" s="1"/>
  <c r="G17" i="8" s="1"/>
  <c r="G20" i="8" s="1"/>
  <c r="G17" i="9" s="1"/>
  <c r="G20" i="9" s="1"/>
  <c r="F20" i="2"/>
  <c r="F17" i="6" s="1"/>
  <c r="O18" i="2"/>
  <c r="O17" i="2"/>
  <c r="N14" i="2"/>
  <c r="N11" i="6" s="1"/>
  <c r="N14" i="6" s="1"/>
  <c r="N11" i="7" s="1"/>
  <c r="N14" i="7" s="1"/>
  <c r="M14" i="2"/>
  <c r="M11" i="6" s="1"/>
  <c r="M14" i="6" s="1"/>
  <c r="M11" i="7" s="1"/>
  <c r="M14" i="7" s="1"/>
  <c r="L14" i="2"/>
  <c r="L11" i="6" s="1"/>
  <c r="L14" i="6" s="1"/>
  <c r="L11" i="7" s="1"/>
  <c r="L14" i="7" s="1"/>
  <c r="K14" i="2"/>
  <c r="K11" i="6" s="1"/>
  <c r="K14" i="6" s="1"/>
  <c r="K11" i="7" s="1"/>
  <c r="K14" i="7" s="1"/>
  <c r="J14" i="2"/>
  <c r="J11" i="6" s="1"/>
  <c r="J14" i="6" s="1"/>
  <c r="J11" i="7" s="1"/>
  <c r="J14" i="7" s="1"/>
  <c r="I14" i="2"/>
  <c r="I11" i="6" s="1"/>
  <c r="I14" i="6" s="1"/>
  <c r="I11" i="7" s="1"/>
  <c r="I14" i="7" s="1"/>
  <c r="H14" i="2"/>
  <c r="H11" i="6" s="1"/>
  <c r="H14" i="6" s="1"/>
  <c r="H11" i="7" s="1"/>
  <c r="H14" i="7" s="1"/>
  <c r="G14" i="2"/>
  <c r="G11" i="6" s="1"/>
  <c r="G14" i="6" s="1"/>
  <c r="G11" i="7" s="1"/>
  <c r="G14" i="7" s="1"/>
  <c r="F14" i="2"/>
  <c r="F11" i="6" s="1"/>
  <c r="O13" i="2"/>
  <c r="O12" i="2"/>
  <c r="O11" i="2"/>
  <c r="O20" i="2" l="1"/>
  <c r="N29" i="7"/>
  <c r="N28" i="8" s="1"/>
  <c r="N11" i="8"/>
  <c r="N14" i="8" s="1"/>
  <c r="H29" i="7"/>
  <c r="H28" i="8" s="1"/>
  <c r="H11" i="8"/>
  <c r="H14" i="8" s="1"/>
  <c r="M29" i="7"/>
  <c r="M28" i="8" s="1"/>
  <c r="M11" i="8"/>
  <c r="M14" i="8" s="1"/>
  <c r="H26" i="9"/>
  <c r="I29" i="7"/>
  <c r="I28" i="8" s="1"/>
  <c r="I11" i="8"/>
  <c r="I14" i="8" s="1"/>
  <c r="J29" i="7"/>
  <c r="J28" i="8" s="1"/>
  <c r="J11" i="8"/>
  <c r="J14" i="8" s="1"/>
  <c r="K29" i="7"/>
  <c r="K28" i="8" s="1"/>
  <c r="K11" i="8"/>
  <c r="K14" i="8" s="1"/>
  <c r="G29" i="7"/>
  <c r="G28" i="8" s="1"/>
  <c r="G11" i="8"/>
  <c r="G14" i="8" s="1"/>
  <c r="L29" i="7"/>
  <c r="L28" i="8" s="1"/>
  <c r="L11" i="8"/>
  <c r="L14" i="8" s="1"/>
  <c r="O17" i="6"/>
  <c r="O20" i="6" s="1"/>
  <c r="F20" i="6"/>
  <c r="F17" i="7" s="1"/>
  <c r="H29" i="6"/>
  <c r="H28" i="7" s="1"/>
  <c r="K29" i="6"/>
  <c r="K28" i="7" s="1"/>
  <c r="N29" i="6"/>
  <c r="N28" i="7" s="1"/>
  <c r="G29" i="6"/>
  <c r="G28" i="7" s="1"/>
  <c r="J29" i="6"/>
  <c r="J28" i="7" s="1"/>
  <c r="F26" i="6"/>
  <c r="F23" i="7" s="1"/>
  <c r="O23" i="6"/>
  <c r="O26" i="6" s="1"/>
  <c r="M29" i="6"/>
  <c r="M28" i="7" s="1"/>
  <c r="O11" i="6"/>
  <c r="O14" i="6" s="1"/>
  <c r="F14" i="6"/>
  <c r="I29" i="6"/>
  <c r="I28" i="7" s="1"/>
  <c r="L29" i="6"/>
  <c r="L28" i="7" s="1"/>
  <c r="O26" i="2"/>
  <c r="O14" i="2"/>
  <c r="O29" i="6" l="1"/>
  <c r="E43" i="1" s="1"/>
  <c r="M11" i="9"/>
  <c r="M14" i="9" s="1"/>
  <c r="M29" i="9" s="1"/>
  <c r="M29" i="8"/>
  <c r="M28" i="9" s="1"/>
  <c r="J11" i="9"/>
  <c r="J14" i="9" s="1"/>
  <c r="J29" i="9" s="1"/>
  <c r="J29" i="8"/>
  <c r="J28" i="9" s="1"/>
  <c r="H11" i="9"/>
  <c r="H14" i="9" s="1"/>
  <c r="H29" i="9" s="1"/>
  <c r="H29" i="8"/>
  <c r="H28" i="9" s="1"/>
  <c r="G11" i="9"/>
  <c r="G14" i="9" s="1"/>
  <c r="G29" i="9" s="1"/>
  <c r="G29" i="8"/>
  <c r="G28" i="9" s="1"/>
  <c r="K11" i="9"/>
  <c r="K14" i="9" s="1"/>
  <c r="K29" i="9" s="1"/>
  <c r="K29" i="8"/>
  <c r="K28" i="9" s="1"/>
  <c r="L29" i="8"/>
  <c r="L28" i="9" s="1"/>
  <c r="L11" i="9"/>
  <c r="L14" i="9" s="1"/>
  <c r="L29" i="9" s="1"/>
  <c r="I11" i="9"/>
  <c r="I14" i="9" s="1"/>
  <c r="I29" i="9" s="1"/>
  <c r="I29" i="8"/>
  <c r="I28" i="9" s="1"/>
  <c r="N11" i="9"/>
  <c r="N14" i="9" s="1"/>
  <c r="N29" i="9" s="1"/>
  <c r="N29" i="8"/>
  <c r="N28" i="9" s="1"/>
  <c r="F26" i="7"/>
  <c r="F23" i="8" s="1"/>
  <c r="O23" i="7"/>
  <c r="O26" i="7" s="1"/>
  <c r="F11" i="7"/>
  <c r="F29" i="6"/>
  <c r="F28" i="7" s="1"/>
  <c r="O28" i="7" s="1"/>
  <c r="F20" i="7"/>
  <c r="F17" i="8" s="1"/>
  <c r="O17" i="7"/>
  <c r="O20" i="7" s="1"/>
  <c r="E28" i="2"/>
  <c r="E28" i="6" s="1"/>
  <c r="E29" i="2"/>
  <c r="E29" i="6" s="1"/>
  <c r="D26" i="2"/>
  <c r="D17" i="2"/>
  <c r="D11" i="2"/>
  <c r="D20" i="2"/>
  <c r="D14" i="2"/>
  <c r="J2" i="1"/>
  <c r="F315" i="1"/>
  <c r="F53" i="1" s="1"/>
  <c r="F55" i="1" s="1"/>
  <c r="F76" i="1" s="1"/>
  <c r="E315" i="1"/>
  <c r="E53" i="1" s="1"/>
  <c r="E55" i="1" s="1"/>
  <c r="E76" i="1" s="1"/>
  <c r="D321" i="1"/>
  <c r="D60" i="1" s="1"/>
  <c r="I60" i="1" s="1"/>
  <c r="D294" i="1"/>
  <c r="D46" i="1" s="1"/>
  <c r="O28" i="2"/>
  <c r="D303" i="1"/>
  <c r="D47" i="1" s="1"/>
  <c r="D159" i="1"/>
  <c r="D14" i="1" s="1"/>
  <c r="E240" i="1"/>
  <c r="E24" i="1" s="1"/>
  <c r="D186" i="1"/>
  <c r="D18" i="1" s="1"/>
  <c r="I18" i="1" s="1"/>
  <c r="F186" i="1"/>
  <c r="F18" i="1" s="1"/>
  <c r="E186" i="1"/>
  <c r="E18" i="1" s="1"/>
  <c r="F29" i="2"/>
  <c r="F28" i="6" s="1"/>
  <c r="E138" i="1"/>
  <c r="D138" i="1"/>
  <c r="D132" i="1"/>
  <c r="A24" i="5"/>
  <c r="D277" i="1"/>
  <c r="D27" i="1" s="1"/>
  <c r="D240" i="1"/>
  <c r="D24" i="1" s="1"/>
  <c r="D206" i="1"/>
  <c r="D23" i="1" s="1"/>
  <c r="D175" i="1"/>
  <c r="D17" i="1" s="1"/>
  <c r="D169" i="1"/>
  <c r="D16" i="1" s="1"/>
  <c r="D164" i="1"/>
  <c r="D15" i="1" s="1"/>
  <c r="F265" i="1"/>
  <c r="F25" i="1" s="1"/>
  <c r="E265" i="1"/>
  <c r="E25" i="1" s="1"/>
  <c r="F240" i="1"/>
  <c r="F24" i="1" s="1"/>
  <c r="F206" i="1"/>
  <c r="F23" i="1" s="1"/>
  <c r="E206" i="1"/>
  <c r="E23" i="1" s="1"/>
  <c r="D265" i="1"/>
  <c r="D25" i="1" s="1"/>
  <c r="D271" i="1"/>
  <c r="D26" i="1" s="1"/>
  <c r="E271" i="1"/>
  <c r="E26" i="1" s="1"/>
  <c r="F271" i="1"/>
  <c r="F26" i="1" s="1"/>
  <c r="A1" i="2"/>
  <c r="A1" i="1"/>
  <c r="A1" i="4"/>
  <c r="F321" i="1"/>
  <c r="F60" i="1" s="1"/>
  <c r="E321" i="1"/>
  <c r="E60" i="1" s="1"/>
  <c r="F277" i="1"/>
  <c r="F27" i="1" s="1"/>
  <c r="E159" i="1"/>
  <c r="E14" i="1" s="1"/>
  <c r="E164" i="1"/>
  <c r="E15" i="1" s="1"/>
  <c r="E169" i="1"/>
  <c r="E16" i="1" s="1"/>
  <c r="E175" i="1"/>
  <c r="E17" i="1" s="1"/>
  <c r="F159" i="1"/>
  <c r="F14" i="1" s="1"/>
  <c r="F164" i="1"/>
  <c r="F15" i="1" s="1"/>
  <c r="F169" i="1"/>
  <c r="F16" i="1" s="1"/>
  <c r="F175" i="1"/>
  <c r="F17" i="1" s="1"/>
  <c r="E277" i="1"/>
  <c r="E27" i="1" s="1"/>
  <c r="F303" i="1"/>
  <c r="F47" i="1" s="1"/>
  <c r="E303" i="1"/>
  <c r="E47" i="1" s="1"/>
  <c r="F294" i="1"/>
  <c r="F46" i="1" s="1"/>
  <c r="E294" i="1"/>
  <c r="E46" i="1" s="1"/>
  <c r="F138" i="1"/>
  <c r="E132" i="1"/>
  <c r="F132" i="1"/>
  <c r="D23" i="2"/>
  <c r="J29" i="2"/>
  <c r="J28" i="6" s="1"/>
  <c r="M29" i="2"/>
  <c r="M28" i="6" s="1"/>
  <c r="K29" i="2"/>
  <c r="K28" i="6" s="1"/>
  <c r="N29" i="2"/>
  <c r="N28" i="6" s="1"/>
  <c r="I29" i="2"/>
  <c r="I28" i="6" s="1"/>
  <c r="G29" i="2"/>
  <c r="G28" i="6" s="1"/>
  <c r="I26" i="1" l="1"/>
  <c r="I25" i="1"/>
  <c r="I14" i="1"/>
  <c r="I24" i="1"/>
  <c r="I47" i="1"/>
  <c r="I15" i="1"/>
  <c r="I27" i="1"/>
  <c r="I16" i="1"/>
  <c r="I46" i="1"/>
  <c r="I17" i="1"/>
  <c r="I23" i="1"/>
  <c r="O17" i="8"/>
  <c r="O20" i="8" s="1"/>
  <c r="F20" i="8"/>
  <c r="F17" i="9" s="1"/>
  <c r="O23" i="8"/>
  <c r="O26" i="8" s="1"/>
  <c r="F26" i="8"/>
  <c r="F23" i="9" s="1"/>
  <c r="E29" i="7"/>
  <c r="E29" i="9"/>
  <c r="E29" i="8"/>
  <c r="E28" i="7"/>
  <c r="E28" i="8"/>
  <c r="E28" i="9"/>
  <c r="F14" i="7"/>
  <c r="O11" i="7"/>
  <c r="O14" i="7" s="1"/>
  <c r="O29" i="7" s="1"/>
  <c r="F43" i="1" s="1"/>
  <c r="F140" i="1"/>
  <c r="I164" i="1"/>
  <c r="I321" i="1"/>
  <c r="E140" i="1"/>
  <c r="O2" i="2"/>
  <c r="I265" i="1"/>
  <c r="D188" i="1"/>
  <c r="I303" i="1"/>
  <c r="D2" i="4"/>
  <c r="F188" i="1"/>
  <c r="I271" i="1"/>
  <c r="D140" i="1"/>
  <c r="I294" i="1"/>
  <c r="I277" i="1"/>
  <c r="L29" i="2"/>
  <c r="L28" i="6" s="1"/>
  <c r="H29" i="2"/>
  <c r="H28" i="6" s="1"/>
  <c r="I240" i="1"/>
  <c r="I206" i="1"/>
  <c r="E188" i="1"/>
  <c r="F279" i="1"/>
  <c r="E279" i="1"/>
  <c r="I175" i="1"/>
  <c r="I169" i="1"/>
  <c r="D19" i="1"/>
  <c r="D28" i="1"/>
  <c r="D279" i="1"/>
  <c r="I28" i="1" l="1"/>
  <c r="I19" i="1"/>
  <c r="O28" i="6"/>
  <c r="I188" i="1"/>
  <c r="F26" i="9"/>
  <c r="O23" i="9"/>
  <c r="O26" i="9" s="1"/>
  <c r="F29" i="7"/>
  <c r="F28" i="8" s="1"/>
  <c r="O28" i="8" s="1"/>
  <c r="F11" i="8"/>
  <c r="O17" i="9"/>
  <c r="O20" i="9" s="1"/>
  <c r="F20" i="9"/>
  <c r="I279" i="1"/>
  <c r="E142" i="1"/>
  <c r="F142" i="1"/>
  <c r="D30" i="1"/>
  <c r="F19" i="1"/>
  <c r="D142" i="1"/>
  <c r="O29" i="2"/>
  <c r="D43" i="1" s="1"/>
  <c r="E19" i="1"/>
  <c r="I30" i="1" l="1"/>
  <c r="O11" i="8"/>
  <c r="O14" i="8" s="1"/>
  <c r="O29" i="8" s="1"/>
  <c r="G43" i="1" s="1"/>
  <c r="F14" i="8"/>
  <c r="D144" i="1"/>
  <c r="E28" i="1"/>
  <c r="E30" i="1" s="1"/>
  <c r="F28" i="1"/>
  <c r="F29" i="8" l="1"/>
  <c r="F28" i="9" s="1"/>
  <c r="O28" i="9" s="1"/>
  <c r="F11" i="9"/>
  <c r="E143" i="1"/>
  <c r="E144" i="1" s="1"/>
  <c r="E306" i="1" s="1"/>
  <c r="E307" i="1" s="1"/>
  <c r="E48" i="1" s="1"/>
  <c r="E50" i="1" s="1"/>
  <c r="E75" i="1" s="1"/>
  <c r="E77" i="1" s="1"/>
  <c r="D306" i="1"/>
  <c r="F30" i="1"/>
  <c r="D315" i="1"/>
  <c r="D53" i="1" s="1"/>
  <c r="F143" i="1" l="1"/>
  <c r="F144" i="1" s="1"/>
  <c r="G143" i="1" s="1"/>
  <c r="G144" i="1" s="1"/>
  <c r="G306" i="1" s="1"/>
  <c r="G307" i="1" s="1"/>
  <c r="G48" i="1" s="1"/>
  <c r="G50" i="1" s="1"/>
  <c r="G75" i="1" s="1"/>
  <c r="G77" i="1" s="1"/>
  <c r="G80" i="1" s="1"/>
  <c r="D55" i="1"/>
  <c r="I53" i="1"/>
  <c r="O11" i="9"/>
  <c r="O14" i="9" s="1"/>
  <c r="O29" i="9" s="1"/>
  <c r="H43" i="1" s="1"/>
  <c r="I43" i="1" s="1"/>
  <c r="F14" i="9"/>
  <c r="F29" i="9" s="1"/>
  <c r="D307" i="1"/>
  <c r="D48" i="1" s="1"/>
  <c r="I144" i="1"/>
  <c r="F306" i="1" l="1"/>
  <c r="F307" i="1" s="1"/>
  <c r="F48" i="1" s="1"/>
  <c r="F50" i="1" s="1"/>
  <c r="F75" i="1" s="1"/>
  <c r="F77" i="1" s="1"/>
  <c r="F80" i="1" s="1"/>
  <c r="H143" i="1"/>
  <c r="H144" i="1" s="1"/>
  <c r="H306" i="1" s="1"/>
  <c r="H307" i="1" s="1"/>
  <c r="H48" i="1" s="1"/>
  <c r="H50" i="1" s="1"/>
  <c r="H57" i="1" s="1"/>
  <c r="H62" i="1" s="1"/>
  <c r="H65" i="1" s="1"/>
  <c r="D76" i="1"/>
  <c r="I55" i="1"/>
  <c r="G57" i="1"/>
  <c r="G62" i="1" s="1"/>
  <c r="G65" i="1" s="1"/>
  <c r="D50" i="1"/>
  <c r="I315" i="1"/>
  <c r="I48" i="1" l="1"/>
  <c r="I306" i="1"/>
  <c r="I307" i="1" s="1"/>
  <c r="F57" i="1"/>
  <c r="F62" i="1" s="1"/>
  <c r="F65" i="1" s="1"/>
  <c r="I50" i="1"/>
  <c r="I75" i="1" s="1"/>
  <c r="H75" i="1"/>
  <c r="H77" i="1" s="1"/>
  <c r="H80" i="1" s="1"/>
  <c r="D75" i="1"/>
  <c r="D77" i="1" s="1"/>
  <c r="D80" i="1" s="1"/>
  <c r="D57" i="1"/>
  <c r="D62" i="1" l="1"/>
  <c r="I76" i="1"/>
  <c r="E57" i="1"/>
  <c r="E62" i="1" s="1"/>
  <c r="I57" i="1" l="1"/>
  <c r="D65" i="1"/>
  <c r="I62" i="1"/>
  <c r="E65" i="1"/>
  <c r="I77" i="1"/>
  <c r="I65" i="1" l="1"/>
  <c r="E80" i="1"/>
  <c r="I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D2" authorId="0" shapeId="0" xr:uid="{00000000-0006-0000-0000-000001000000}">
      <text>
        <r>
          <rPr>
            <sz val="9"/>
            <color indexed="81"/>
            <rFont val="Tahoma"/>
            <family val="2"/>
          </rPr>
          <t>To insert the Council's Logo, copy the logo from another location, double click the white box, from the Menu Bar, go to Edit and paste the image. Point in another cell to exit.</t>
        </r>
      </text>
    </comment>
  </commentList>
</comments>
</file>

<file path=xl/sharedStrings.xml><?xml version="1.0" encoding="utf-8"?>
<sst xmlns="http://schemas.openxmlformats.org/spreadsheetml/2006/main" count="709" uniqueCount="322">
  <si>
    <t>Overview and Summary</t>
  </si>
  <si>
    <t>Income</t>
  </si>
  <si>
    <t xml:space="preserve"> </t>
  </si>
  <si>
    <t>Investment Income</t>
  </si>
  <si>
    <t>Expenditure</t>
  </si>
  <si>
    <t>DESCRIPTION</t>
  </si>
  <si>
    <t>BUDGET</t>
  </si>
  <si>
    <t>Non-current Assets</t>
  </si>
  <si>
    <t>Current Assets</t>
  </si>
  <si>
    <t>Receivables</t>
  </si>
  <si>
    <t>Reserves</t>
  </si>
  <si>
    <t>Personal Emoluments</t>
  </si>
  <si>
    <t>Local Enforcement Income</t>
  </si>
  <si>
    <t xml:space="preserve">Income received from Government Securities </t>
  </si>
  <si>
    <t>Bank interest</t>
  </si>
  <si>
    <t>Total</t>
  </si>
  <si>
    <t>Sponsorships</t>
  </si>
  <si>
    <t>Social Security Contributions</t>
  </si>
  <si>
    <t>Operations and Maintenance</t>
  </si>
  <si>
    <t>Rent</t>
  </si>
  <si>
    <t>Office Services</t>
  </si>
  <si>
    <t>Travel</t>
  </si>
  <si>
    <t>Transport</t>
  </si>
  <si>
    <t>Information Services</t>
  </si>
  <si>
    <t>Training</t>
  </si>
  <si>
    <t>Interest on Bank Loan</t>
  </si>
  <si>
    <t>Finance Costs</t>
  </si>
  <si>
    <t>Asset</t>
  </si>
  <si>
    <t>Cost</t>
  </si>
  <si>
    <t>Additions</t>
  </si>
  <si>
    <t>Disposals</t>
  </si>
  <si>
    <t>Charge for the year</t>
  </si>
  <si>
    <t>Released on disposal</t>
  </si>
  <si>
    <t>Grants/ other reimbursements</t>
  </si>
  <si>
    <t>Local Enforcement Expenses</t>
  </si>
  <si>
    <t>Stationery</t>
  </si>
  <si>
    <t xml:space="preserve">Payables </t>
  </si>
  <si>
    <t>% of depreciation</t>
  </si>
  <si>
    <t>In terms of section 55 CAP 363</t>
  </si>
  <si>
    <t>Income raised from Bye-Laws (2)</t>
  </si>
  <si>
    <t>Income raised from LES  (3)</t>
  </si>
  <si>
    <t>Investment Income (4)</t>
  </si>
  <si>
    <t>Cash Budget</t>
  </si>
  <si>
    <t>Local Council</t>
  </si>
  <si>
    <t>Annual Budget</t>
  </si>
  <si>
    <t>Table of Contents</t>
  </si>
  <si>
    <t>Depreciation of Property, Plant and Equipment</t>
  </si>
  <si>
    <t>Year</t>
  </si>
  <si>
    <t>Net Current Assets</t>
  </si>
  <si>
    <t>Mayor's Allowance</t>
  </si>
  <si>
    <t>Bonuses</t>
  </si>
  <si>
    <t>Income Supplements</t>
  </si>
  <si>
    <t>Allowances</t>
  </si>
  <si>
    <t>Overtime</t>
  </si>
  <si>
    <t>Community</t>
  </si>
  <si>
    <t>Hospitality</t>
  </si>
  <si>
    <t>Street Lighting</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</si>
  <si>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</si>
  <si>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</si>
  <si>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</si>
  <si>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</si>
  <si>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</si>
  <si>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</si>
  <si>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</si>
  <si>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</si>
  <si>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</si>
  <si>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</si>
  <si>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</si>
  <si>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</si>
  <si>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</si>
  <si>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Cash Inflows</t>
  </si>
  <si>
    <t>Cash Outflows</t>
  </si>
  <si>
    <t>Loan Proceeds</t>
  </si>
  <si>
    <t>Special programmes</t>
  </si>
  <si>
    <t>Acquisition of property</t>
  </si>
  <si>
    <t xml:space="preserve">Investment income </t>
  </si>
  <si>
    <t>Surplus / Deficit</t>
  </si>
  <si>
    <t>Total Current Assets</t>
  </si>
  <si>
    <t>Total Current Liabilities</t>
  </si>
  <si>
    <t>Other Income</t>
  </si>
  <si>
    <t>Proceeds from disposal of assets</t>
  </si>
  <si>
    <t>TOTAL Inflows</t>
  </si>
  <si>
    <t>TOTAL Outflows</t>
  </si>
  <si>
    <t>SURPLUS / (DEFICIT)</t>
  </si>
  <si>
    <t xml:space="preserve">Current Liabilities </t>
  </si>
  <si>
    <t>Consumables</t>
  </si>
  <si>
    <t>Payables</t>
  </si>
  <si>
    <t>Accruals</t>
  </si>
  <si>
    <t>Executive Secretary</t>
  </si>
  <si>
    <t>Mayor</t>
  </si>
  <si>
    <t>Funds received from Central Government (1)</t>
  </si>
  <si>
    <t>Long Term Borrowings</t>
  </si>
  <si>
    <t>Net Assets</t>
  </si>
  <si>
    <t>Retained Funds</t>
  </si>
  <si>
    <t>Financial Situation Indicator</t>
  </si>
  <si>
    <t>In terms of section 58 CAP 363</t>
  </si>
  <si>
    <t>Other Cash Inflows</t>
  </si>
  <si>
    <t>Bins on wheels</t>
  </si>
  <si>
    <t>Insurance</t>
  </si>
  <si>
    <t>Twinning</t>
  </si>
  <si>
    <t>Contract &amp; Project Management</t>
  </si>
  <si>
    <t>Construction</t>
  </si>
  <si>
    <t xml:space="preserve">Improvements </t>
  </si>
  <si>
    <t>Bring in sites</t>
  </si>
  <si>
    <t>EU Projects</t>
  </si>
  <si>
    <t xml:space="preserve">Cash  &amp; Equivalents </t>
  </si>
  <si>
    <t xml:space="preserve">EU Funds </t>
  </si>
  <si>
    <t>Receivables from EU</t>
  </si>
  <si>
    <t>Community Services</t>
  </si>
  <si>
    <t>Office Utilities</t>
  </si>
  <si>
    <t>Office Rent</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</si>
  <si>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</si>
  <si>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</si>
  <si>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</si>
  <si>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</si>
  <si>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</si>
  <si>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</si>
  <si>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</si>
  <si>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</si>
  <si>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</si>
  <si>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</si>
  <si>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Increase/(Decrease) in allowance for bad debts</t>
  </si>
  <si>
    <t>Non-current liabilities (15)</t>
  </si>
  <si>
    <t>Property, Plant and Equipment (16)</t>
  </si>
  <si>
    <t>Non Current Liabilities</t>
  </si>
  <si>
    <t>€</t>
  </si>
  <si>
    <t>Office Materials &amp; Supplies</t>
  </si>
  <si>
    <t>National &amp; International Memberships</t>
  </si>
  <si>
    <t>Employees' Salaries &amp; Wages</t>
  </si>
  <si>
    <t>Road &amp; Street Cleaning</t>
  </si>
  <si>
    <t>Repairs &amp; Upkeep</t>
  </si>
  <si>
    <t xml:space="preserve">Prepayments &amp; Accrued income </t>
  </si>
  <si>
    <t>Loss / (Profit) on Disposal of assets</t>
  </si>
  <si>
    <t>Detailed Estimates of Income</t>
  </si>
  <si>
    <t>Detailed Estimates of Expenditure</t>
  </si>
  <si>
    <t xml:space="preserve"> Bye-Laws &amp; Legal Fees</t>
  </si>
  <si>
    <t>Income from Permits</t>
  </si>
  <si>
    <t>Contraventions</t>
  </si>
  <si>
    <t>Office Hospitality</t>
  </si>
  <si>
    <t>Government cash inflows</t>
  </si>
  <si>
    <t>Local Enforcement cash flows</t>
  </si>
  <si>
    <t>Finance cash flows</t>
  </si>
  <si>
    <t>Capital cash flow</t>
  </si>
  <si>
    <t>Cash received from EU funds</t>
  </si>
  <si>
    <t>Cash received from Twinning</t>
  </si>
  <si>
    <t>Cash from Community Services</t>
  </si>
  <si>
    <t>Cash outflows re EU projects</t>
  </si>
  <si>
    <t>Cash outflows re Twinning</t>
  </si>
  <si>
    <t>Cash outflows re Community Services</t>
  </si>
  <si>
    <t>Cash flows from Bye-Laws &amp; L.N fees</t>
  </si>
  <si>
    <t>0001</t>
  </si>
  <si>
    <t>0002-0004</t>
  </si>
  <si>
    <t>0005-0019</t>
  </si>
  <si>
    <t>0026-0035</t>
  </si>
  <si>
    <t>0021-0025</t>
  </si>
  <si>
    <t>0037</t>
  </si>
  <si>
    <t>0038-0055</t>
  </si>
  <si>
    <t>0096-0099</t>
  </si>
  <si>
    <t>0070-0075</t>
  </si>
  <si>
    <t>0076-0080</t>
  </si>
  <si>
    <t>Documents &amp; Information</t>
  </si>
  <si>
    <t>0066-0069</t>
  </si>
  <si>
    <t>0056-0065</t>
  </si>
  <si>
    <t>Insurance Claims</t>
  </si>
  <si>
    <t>0081-0089</t>
  </si>
  <si>
    <t>0100-0109</t>
  </si>
  <si>
    <t>0091-0095</t>
  </si>
  <si>
    <t>1100</t>
  </si>
  <si>
    <t>1200</t>
  </si>
  <si>
    <t>1300</t>
  </si>
  <si>
    <t>1400</t>
  </si>
  <si>
    <t>1500</t>
  </si>
  <si>
    <t>1600</t>
  </si>
  <si>
    <t>1700</t>
  </si>
  <si>
    <t>2300-2399</t>
  </si>
  <si>
    <t>3020</t>
  </si>
  <si>
    <t>3041</t>
  </si>
  <si>
    <t>3045</t>
  </si>
  <si>
    <t>3042</t>
  </si>
  <si>
    <t>3043</t>
  </si>
  <si>
    <t>3052</t>
  </si>
  <si>
    <t>3053</t>
  </si>
  <si>
    <t>3055</t>
  </si>
  <si>
    <t>3061</t>
  </si>
  <si>
    <t>3062</t>
  </si>
  <si>
    <t>3063</t>
  </si>
  <si>
    <t>3064</t>
  </si>
  <si>
    <t>3100-3139</t>
  </si>
  <si>
    <t>3070-3090</t>
  </si>
  <si>
    <t>3030</t>
  </si>
  <si>
    <t>2100-2149</t>
  </si>
  <si>
    <t>Public Utilities</t>
  </si>
  <si>
    <t>2200-2259</t>
  </si>
  <si>
    <t>3600-3694</t>
  </si>
  <si>
    <t>2400-2449</t>
  </si>
  <si>
    <t>Penalties</t>
  </si>
  <si>
    <t>3038</t>
  </si>
  <si>
    <t>2150-2199</t>
  </si>
  <si>
    <t>2260-2299</t>
  </si>
  <si>
    <t>2450-2499</t>
  </si>
  <si>
    <t>2500-2599</t>
  </si>
  <si>
    <t>2600-2699</t>
  </si>
  <si>
    <t>2800-2899</t>
  </si>
  <si>
    <t>2700-2799</t>
  </si>
  <si>
    <t>2900-2999</t>
  </si>
  <si>
    <t>3140-3199</t>
  </si>
  <si>
    <t>3200-3299</t>
  </si>
  <si>
    <t>3400-3499</t>
  </si>
  <si>
    <t>3036</t>
  </si>
  <si>
    <t>3700-3799</t>
  </si>
  <si>
    <t>3800-3899</t>
  </si>
  <si>
    <t>3380-3389</t>
  </si>
  <si>
    <t>3300-3379</t>
  </si>
  <si>
    <t>3695</t>
  </si>
  <si>
    <t>3500-3599</t>
  </si>
  <si>
    <t>8000-8099</t>
  </si>
  <si>
    <t>Bank Charges</t>
  </si>
  <si>
    <t>Other Contractual Services</t>
  </si>
  <si>
    <t>3035</t>
  </si>
  <si>
    <t>3060</t>
  </si>
  <si>
    <t>Donations</t>
  </si>
  <si>
    <t>5201-5249</t>
  </si>
  <si>
    <t>5250-5299</t>
  </si>
  <si>
    <t>0201-0209</t>
  </si>
  <si>
    <t>LES Receivables</t>
  </si>
  <si>
    <t>0210-0219</t>
  </si>
  <si>
    <t>0220-0229</t>
  </si>
  <si>
    <t>0250</t>
  </si>
  <si>
    <t>Bank &amp; Cash Balances</t>
  </si>
  <si>
    <t>5001-5099</t>
  </si>
  <si>
    <t>4000</t>
  </si>
  <si>
    <t>4100</t>
  </si>
  <si>
    <t>4150</t>
  </si>
  <si>
    <t>4200</t>
  </si>
  <si>
    <t>Other Expenditure</t>
  </si>
  <si>
    <t>Page 3</t>
  </si>
  <si>
    <t>Page 4</t>
  </si>
  <si>
    <t>Page 5</t>
  </si>
  <si>
    <t>Page 6</t>
  </si>
  <si>
    <t>Page 8</t>
  </si>
  <si>
    <t>Page 11</t>
  </si>
  <si>
    <t>Page 7</t>
  </si>
  <si>
    <t>Page 10</t>
  </si>
  <si>
    <t>Contributions</t>
  </si>
  <si>
    <t>3040</t>
  </si>
  <si>
    <t>Waste Disposal</t>
  </si>
  <si>
    <t>3010</t>
  </si>
  <si>
    <t xml:space="preserve">Operations &amp;  Maintenance </t>
  </si>
  <si>
    <t xml:space="preserve">Administration </t>
  </si>
  <si>
    <t xml:space="preserve">Finance </t>
  </si>
  <si>
    <t>Capital</t>
  </si>
  <si>
    <t>Administration &amp; Other Expenditure</t>
  </si>
  <si>
    <t>3345</t>
  </si>
  <si>
    <t>0110-0119</t>
  </si>
  <si>
    <t>0120-0129</t>
  </si>
  <si>
    <t>Incidental Expenses</t>
  </si>
  <si>
    <t>Inventory</t>
  </si>
  <si>
    <t>Brought forward (Bank /Cash Bal.)</t>
  </si>
  <si>
    <t>Carry forward</t>
  </si>
  <si>
    <t>A</t>
  </si>
  <si>
    <t>B</t>
  </si>
  <si>
    <t>C</t>
  </si>
  <si>
    <t>FSI</t>
  </si>
  <si>
    <t>Current Liabilities (14)</t>
  </si>
  <si>
    <t>Jan-Dec</t>
  </si>
  <si>
    <t>As at 01 January</t>
  </si>
  <si>
    <t>As at 31 December</t>
  </si>
  <si>
    <t>Budgeted NBV 31 Dec</t>
  </si>
  <si>
    <t>Public Materials &amp; Supplies</t>
  </si>
  <si>
    <t xml:space="preserve">Commission from Regional Committees </t>
  </si>
  <si>
    <t>3051</t>
  </si>
  <si>
    <t>Office Cleaning</t>
  </si>
  <si>
    <t>3050</t>
  </si>
  <si>
    <t>Funds received form Central Government:</t>
  </si>
  <si>
    <t>Accumulated Depreciation</t>
  </si>
  <si>
    <t>Working Capital</t>
  </si>
  <si>
    <t>Period</t>
  </si>
  <si>
    <t>Business Plan</t>
  </si>
  <si>
    <t>for the</t>
  </si>
  <si>
    <t xml:space="preserve">Statement of Income and Expenditure  </t>
  </si>
  <si>
    <t xml:space="preserve">Statement of Financial Position </t>
  </si>
  <si>
    <t>Detailed Estimates of Statement of Financial Position</t>
  </si>
  <si>
    <t>Page 12</t>
  </si>
  <si>
    <t>Page 13</t>
  </si>
  <si>
    <t>(Continued)</t>
  </si>
  <si>
    <t>(The other sections should be completed on accrual basis).</t>
  </si>
  <si>
    <t xml:space="preserve">The cash budget is the only section in the Annual Budget where figures are reported on a cash basis. i.e. only cash inflows and outflows should be included. </t>
  </si>
  <si>
    <t>If a profit is made on Disposal, enter a negative figure so that expenses will be decreased, Example: (2,000)</t>
  </si>
  <si>
    <t>If provision is decreased, enter a negative figure so that expenditure decreases, Example: (2,000)</t>
  </si>
  <si>
    <t>Depreciation (charge for the year)</t>
  </si>
  <si>
    <t>Enter Name and Surname.</t>
  </si>
  <si>
    <t>This information may be extracted from the Audited Financial Statements.</t>
  </si>
  <si>
    <t>Please enter a negative figure.</t>
  </si>
  <si>
    <t>Government Allocation</t>
  </si>
  <si>
    <t>Enter title of Asset</t>
  </si>
  <si>
    <t>Enter Percentage of Depreciation</t>
  </si>
  <si>
    <t>The figure in Cell D143 should approximate the cash and equivalents which will be reported in the Financial Statements ending 31 December of previous year.</t>
  </si>
  <si>
    <t>Deferred Income</t>
  </si>
  <si>
    <t>Transfers</t>
  </si>
  <si>
    <t>EU funds - If amount is in respect of a capital project, then do not include here. Capital items are included in the Depreciation Schedule</t>
  </si>
  <si>
    <t>Short-term Borrowings</t>
  </si>
  <si>
    <t>Page 14</t>
  </si>
  <si>
    <t>Page 15</t>
  </si>
  <si>
    <t>D</t>
  </si>
  <si>
    <t>E</t>
  </si>
  <si>
    <t>F (A+B+C+D+E)</t>
  </si>
  <si>
    <t>Bank Interest</t>
  </si>
  <si>
    <t xml:space="preserve">Bank Interest </t>
  </si>
  <si>
    <t>Creditor EARDF Funds</t>
  </si>
  <si>
    <t>Property</t>
  </si>
  <si>
    <t>Special Programems</t>
  </si>
  <si>
    <t>Office Furniture and fittings</t>
  </si>
  <si>
    <t>Plant and Machinery</t>
  </si>
  <si>
    <t>Office compueter equip and Motor Vehicle</t>
  </si>
  <si>
    <t>Urban Improvments</t>
  </si>
  <si>
    <t>New Street Signs</t>
  </si>
  <si>
    <t>Construction works incl street paving</t>
  </si>
  <si>
    <t>Assets under construction</t>
  </si>
  <si>
    <t xml:space="preserve">Purchase of Van + Advertisiement </t>
  </si>
  <si>
    <t xml:space="preserve">2024 - 2028 </t>
  </si>
  <si>
    <t>Johan Mula</t>
  </si>
  <si>
    <t>Maria Doris Baldacchino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</si>
</sst>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_);\(###,##0.00\)"/>
    <numFmt numFmtId="165" formatCode="###,##0_);\(###,##0\)"/>
    <numFmt numFmtId="166" formatCode="_(* #,##0_);_(* \(#,##0\);_(* &quot;-&quot;??_);_(@_)"/>
    <numFmt numFmtId="167" formatCode="_(* #,##0_)\ %;[Red]_(* \ \(#,##0\)\ %;_(* &quot;-&quot;??_);_(@_)"/>
    <numFmt numFmtId="168" formatCode="###,##0_);[Red]\(###,##0\);_-* &quot;-&quot;??_-;_-@_-"/>
    <numFmt numFmtId="169" formatCode="_(* #,##0_);[Red]_(* \(#,##0\);_(* &quot;-&quot;??_);_(@_)"/>
    <numFmt numFmtId="170" formatCode="0;;;@"/>
  </numFmts>
  <fonts count="55"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sz val="9"/>
      <name val="Arial"/>
      <family val="2"/>
    </font>
    <font>
      <b/>
      <sz val="9"/>
      <name val="Arial"/>
      <family val="2"/>
    </font>
    <font>
      <b/>
      <sz val="9"/>
      <name val="Arial"/>
      <family val="2"/>
    </font>
    <font>
      <b/>
      <sz val="9"/>
      <color indexed="8"/>
      <name val="Arial"/>
      <family val="2"/>
    </font>
    <font>
      <sz val="9"/>
      <color indexed="8"/>
      <name val="Arial"/>
      <family val="2"/>
    </font>
    <font>
      <sz val="9"/>
      <name val="MS Sans Serif"/>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sz val="12"/>
      <name val="Arial Black"/>
      <family val="2"/>
    </font>
    <font>
      <sz val="12"/>
      <color indexed="8"/>
      <name val="Arial Black"/>
      <family val="2"/>
    </font>
    <font>
      <b/>
      <sz val="8"/>
      <name val="Arial"/>
      <family val="2"/>
    </font>
    <font>
      <b/>
      <sz val="8"/>
      <name val="Arial"/>
      <family val="2"/>
    </font>
    <font>
      <u/>
      <sz val="10"/>
      <name val="Arial"/>
      <family val="2"/>
    </font>
    <font>
      <sz val="8"/>
      <name val="Arial"/>
      <family val="2"/>
    </font>
    <font>
      <b/>
      <sz val="8"/>
      <color indexed="8"/>
      <name val="Arial"/>
      <family val="2"/>
    </font>
    <font>
      <sz val="8"/>
      <color indexed="8"/>
      <name val="Arial"/>
      <family val="2"/>
    </font>
    <font>
      <sz val="8"/>
      <color indexed="10"/>
      <name val="Arial"/>
      <family val="2"/>
    </font>
    <font>
      <sz val="6"/>
      <name val="Arial"/>
      <family val="2"/>
    </font>
    <font>
      <sz val="6"/>
      <name val="Arial"/>
      <family val="2"/>
    </font>
    <font>
      <b/>
      <sz val="12"/>
      <color indexed="8"/>
      <name val="Arial"/>
      <family val="2"/>
    </font>
    <font>
      <b/>
      <sz val="9"/>
      <color indexed="44"/>
      <name val="Arial"/>
      <family val="2"/>
    </font>
    <font>
      <sz val="8"/>
      <color indexed="8"/>
      <name val="Arial Narrow"/>
      <family val="2"/>
    </font>
    <font>
      <b/>
      <sz val="8"/>
      <name val="Arial Narrow"/>
      <family val="2"/>
    </font>
    <font>
      <b/>
      <i/>
      <u/>
      <sz val="10"/>
      <color indexed="8"/>
      <name val="Arial"/>
      <family val="2"/>
    </font>
    <font>
      <i/>
      <sz val="12"/>
      <name val="Arial"/>
      <family val="2"/>
    </font>
    <font>
      <b/>
      <sz val="36"/>
      <name val="Arial Black"/>
      <family val="2"/>
    </font>
    <font>
      <b/>
      <sz val="25"/>
      <name val="Arial Black"/>
      <family val="2"/>
    </font>
    <font>
      <b/>
      <sz val="25"/>
      <color indexed="8"/>
      <name val="Arial Black"/>
      <family val="2"/>
    </font>
    <font>
      <b/>
      <sz val="22"/>
      <name val="Arial Black"/>
      <family val="2"/>
    </font>
    <font>
      <b/>
      <sz val="6"/>
      <name val="Arial"/>
      <family val="2"/>
    </font>
    <font>
      <b/>
      <sz val="6"/>
      <name val="Arial"/>
      <family val="2"/>
    </font>
    <font>
      <b/>
      <sz val="6"/>
      <name val="MS Sans Serif"/>
    </font>
    <font>
      <sz val="9"/>
      <color indexed="81"/>
      <name val="Tahoma"/>
      <family val="2"/>
    </font>
    <font>
      <sz val="12"/>
      <color indexed="8"/>
      <name val="Arial"/>
      <family val="2"/>
    </font>
    <font>
      <sz val="12"/>
      <name val="Cambria"/>
      <family val="2"/>
      <scheme val="major"/>
    </font>
    <font>
      <b/>
      <sz val="10"/>
      <color indexed="8"/>
      <name val="Arial Narrow"/>
      <family val="2"/>
    </font>
    <font>
      <sz val="10"/>
      <name val="Arial"/>
      <family val="2"/>
    </font>
    <font>
      <b/>
      <sz val="14"/>
      <name val="Arial"/>
      <family val="2"/>
    </font>
    <font>
      <b/>
      <sz val="12"/>
      <color indexed="8"/>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lightHorizontal">
        <fgColor rgb="FFFF0000"/>
      </patternFill>
    </fill>
    <fill>
      <patternFill patternType="solid">
        <fgColor theme="9" tint="0.59999389629810485"/>
        <bgColor indexed="64"/>
      </patternFill>
    </fill>
    <fill>
      <patternFill patternType="solid">
        <fgColor rgb="FFFFFF99"/>
        <bgColor indexed="64"/>
      </patternFill>
    </fill>
  </fills>
  <borders count="2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9">
    <xf numFmtId="0" fontId="0" fillId="0" borderId="0" xfId="0"/>
    <xf numFmtId="0" fontId="21" fillId="0" borderId="0" xfId="0" applyFont="1" applyAlignment="1">
      <alignment horizontal="center"/>
    </xf>
    <xf numFmtId="0" fontId="20" fillId="0" borderId="0" xfId="0" applyFont="1" applyAlignment="1">
      <alignment horizontal="center"/>
    </xf>
    <xf numFmtId="0" fontId="24" fillId="0" borderId="0" xfId="0" applyFont="1"/>
    <xf numFmtId="0" fontId="25" fillId="0" borderId="0" xfId="0" applyFont="1"/>
    <xf numFmtId="166" fontId="11" fillId="0" borderId="1"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6" fontId="11" fillId="0" borderId="2" xfId="1" applyNumberFormat="1" applyFont="1" applyFill="1" applyBorder="1" applyAlignment="1" applyProtection="1">
      <alignment horizontal="center"/>
    </xf>
    <xf numFmtId="166" fontId="11" fillId="0" borderId="3" xfId="1" applyNumberFormat="1" applyFont="1" applyFill="1" applyBorder="1" applyAlignment="1" applyProtection="1">
      <alignment horizontal="center"/>
    </xf>
    <xf numFmtId="164" fontId="4" fillId="0" borderId="0" xfId="0" applyNumberFormat="1" applyFont="1"/>
    <xf numFmtId="164" fontId="12" fillId="0" borderId="0" xfId="0" applyNumberFormat="1" applyFont="1"/>
    <xf numFmtId="165" fontId="11" fillId="0" borderId="0" xfId="0" applyNumberFormat="1" applyFont="1"/>
    <xf numFmtId="165" fontId="11" fillId="0" borderId="0" xfId="0" applyNumberFormat="1" applyFont="1" applyAlignment="1">
      <alignment horizontal="center"/>
    </xf>
    <xf numFmtId="0" fontId="12"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2" fillId="3" borderId="6" xfId="0" applyFont="1" applyFill="1" applyBorder="1" applyAlignment="1">
      <alignment horizontal="center"/>
    </xf>
    <xf numFmtId="165" fontId="11" fillId="0" borderId="1" xfId="0" applyNumberFormat="1" applyFont="1" applyBorder="1" applyAlignment="1">
      <alignment horizontal="center"/>
    </xf>
    <xf numFmtId="165" fontId="11" fillId="0" borderId="2" xfId="0" applyNumberFormat="1" applyFont="1" applyBorder="1" applyAlignment="1">
      <alignment horizontal="center"/>
    </xf>
    <xf numFmtId="0" fontId="12" fillId="0" borderId="0" xfId="0" applyFont="1"/>
    <xf numFmtId="0" fontId="26" fillId="0" borderId="0" xfId="0" applyFont="1"/>
    <xf numFmtId="164" fontId="4" fillId="0" borderId="2" xfId="0" applyNumberFormat="1" applyFont="1" applyBorder="1"/>
    <xf numFmtId="0" fontId="4" fillId="0" borderId="0" xfId="0" applyFont="1"/>
    <xf numFmtId="0" fontId="27" fillId="0" borderId="0" xfId="0" applyFont="1"/>
    <xf numFmtId="165" fontId="16" fillId="0" borderId="0" xfId="0" applyNumberFormat="1" applyFont="1"/>
    <xf numFmtId="165" fontId="15" fillId="0" borderId="0" xfId="0" applyNumberFormat="1" applyFont="1"/>
    <xf numFmtId="164" fontId="12" fillId="0" borderId="0" xfId="0" applyNumberFormat="1" applyFont="1" applyProtection="1">
      <protection locked="0"/>
    </xf>
    <xf numFmtId="0" fontId="0" fillId="0" borderId="0" xfId="0" applyAlignment="1">
      <alignment horizontal="left"/>
    </xf>
    <xf numFmtId="0" fontId="0" fillId="0" borderId="0" xfId="0" applyProtection="1">
      <protection locked="0"/>
    </xf>
    <xf numFmtId="0" fontId="22" fillId="0" borderId="0" xfId="0" applyFont="1" applyAlignment="1" applyProtection="1">
      <alignment horizontal="left"/>
      <protection hidden="1"/>
    </xf>
    <xf numFmtId="0" fontId="22" fillId="0" borderId="0" xfId="0" applyFont="1" applyProtection="1">
      <protection hidden="1"/>
    </xf>
    <xf numFmtId="0" fontId="22" fillId="0" borderId="0" xfId="0" applyFont="1" applyAlignment="1" applyProtection="1">
      <alignment horizontal="center"/>
      <protection hidden="1"/>
    </xf>
    <xf numFmtId="0" fontId="0" fillId="0" borderId="0" xfId="0" applyProtection="1">
      <protection hidden="1"/>
    </xf>
    <xf numFmtId="0" fontId="22" fillId="0" borderId="0" xfId="0" applyFont="1" applyAlignment="1" applyProtection="1">
      <alignment horizontal="right"/>
      <protection hidden="1"/>
    </xf>
    <xf numFmtId="0" fontId="0" fillId="0" borderId="0" xfId="0" applyAlignment="1" applyProtection="1">
      <alignment horizontal="left"/>
      <protection locked="0"/>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7" fillId="0" borderId="0" xfId="0" applyFont="1" applyAlignment="1">
      <alignment horizontal="center"/>
    </xf>
    <xf numFmtId="0" fontId="26"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left"/>
    </xf>
    <xf numFmtId="0" fontId="4" fillId="2" borderId="0" xfId="0" applyFont="1" applyFill="1" applyProtection="1">
      <protection locked="0"/>
    </xf>
    <xf numFmtId="0" fontId="32" fillId="0" borderId="0" xfId="0" applyFont="1"/>
    <xf numFmtId="0" fontId="29" fillId="0" borderId="0" xfId="0" applyFont="1"/>
    <xf numFmtId="166" fontId="12" fillId="0" borderId="0" xfId="1" applyNumberFormat="1" applyFont="1" applyFill="1" applyBorder="1" applyProtection="1"/>
    <xf numFmtId="0" fontId="17" fillId="0" borderId="0" xfId="0" applyFont="1" applyAlignment="1">
      <alignment horizontal="center"/>
    </xf>
    <xf numFmtId="166" fontId="13"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165" fontId="13" fillId="0" borderId="0" xfId="0" applyNumberFormat="1" applyFont="1" applyAlignment="1">
      <alignment horizontal="center"/>
    </xf>
    <xf numFmtId="166" fontId="14" fillId="0" borderId="0" xfId="1" applyNumberFormat="1" applyFont="1" applyFill="1" applyBorder="1" applyProtection="1"/>
    <xf numFmtId="0" fontId="20" fillId="0" borderId="0" xfId="0" applyFont="1"/>
    <xf numFmtId="0" fontId="22" fillId="0" borderId="2" xfId="0" applyFont="1" applyBorder="1" applyProtection="1">
      <protection hidden="1"/>
    </xf>
    <xf numFmtId="0" fontId="0" fillId="0" borderId="2" xfId="0" applyBorder="1"/>
    <xf numFmtId="0" fontId="22" fillId="0" borderId="2" xfId="0" applyFont="1" applyBorder="1" applyAlignment="1" applyProtection="1">
      <alignment horizontal="right"/>
      <protection hidden="1"/>
    </xf>
    <xf numFmtId="0" fontId="0" fillId="0" borderId="0" xfId="0" applyAlignment="1" applyProtection="1">
      <alignment horizontal="left"/>
      <protection hidden="1"/>
    </xf>
    <xf numFmtId="0" fontId="12" fillId="0" borderId="0" xfId="0" applyFont="1" applyAlignment="1">
      <alignment horizontal="center" vertical="center"/>
    </xf>
    <xf numFmtId="0" fontId="6" fillId="0" borderId="0" xfId="0" applyFont="1" applyProtection="1">
      <protection hidden="1"/>
    </xf>
    <xf numFmtId="0" fontId="31" fillId="2" borderId="0" xfId="0" applyFont="1" applyFill="1" applyProtection="1">
      <protection locked="0"/>
    </xf>
    <xf numFmtId="0" fontId="35" fillId="0" borderId="0" xfId="0" applyFont="1"/>
    <xf numFmtId="49" fontId="22" fillId="0" borderId="0" xfId="0" applyNumberFormat="1" applyFont="1" applyAlignment="1" applyProtection="1">
      <alignment horizontal="right"/>
      <protection hidden="1"/>
    </xf>
    <xf numFmtId="49" fontId="22" fillId="0" borderId="2" xfId="0" applyNumberFormat="1" applyFont="1" applyBorder="1" applyAlignment="1" applyProtection="1">
      <alignment horizontal="right"/>
      <protection hidden="1"/>
    </xf>
    <xf numFmtId="49" fontId="34" fillId="0" borderId="0" xfId="0" applyNumberFormat="1" applyFont="1" applyAlignment="1">
      <alignment horizontal="right"/>
    </xf>
    <xf numFmtId="49" fontId="33" fillId="0" borderId="0" xfId="0" applyNumberFormat="1" applyFont="1" applyAlignment="1">
      <alignment horizontal="right"/>
    </xf>
    <xf numFmtId="49" fontId="34" fillId="0" borderId="0" xfId="0" quotePrefix="1" applyNumberFormat="1" applyFont="1" applyAlignment="1">
      <alignment horizontal="right"/>
    </xf>
    <xf numFmtId="49" fontId="34" fillId="2" borderId="0" xfId="0" applyNumberFormat="1" applyFont="1" applyFill="1" applyAlignment="1" applyProtection="1">
      <alignment horizontal="right"/>
      <protection locked="0"/>
    </xf>
    <xf numFmtId="0" fontId="37" fillId="0" borderId="0" xfId="0" applyFont="1"/>
    <xf numFmtId="165" fontId="38" fillId="3" borderId="8" xfId="0" applyNumberFormat="1" applyFont="1" applyFill="1" applyBorder="1" applyAlignment="1">
      <alignment horizontal="center"/>
    </xf>
    <xf numFmtId="165" fontId="38" fillId="3" borderId="5" xfId="0" applyNumberFormat="1" applyFont="1" applyFill="1" applyBorder="1" applyAlignment="1">
      <alignment horizontal="center"/>
    </xf>
    <xf numFmtId="0" fontId="38" fillId="3" borderId="6" xfId="0" applyFont="1" applyFill="1" applyBorder="1" applyAlignment="1">
      <alignment horizontal="center" vertical="center"/>
    </xf>
    <xf numFmtId="0" fontId="39" fillId="0" borderId="0" xfId="0" applyFont="1"/>
    <xf numFmtId="0" fontId="40" fillId="0" borderId="0" xfId="0" applyFont="1"/>
    <xf numFmtId="0" fontId="44" fillId="0" borderId="0" xfId="0" applyFont="1"/>
    <xf numFmtId="0" fontId="18" fillId="0" borderId="0" xfId="0" applyFont="1" applyAlignment="1">
      <alignment horizontal="center"/>
    </xf>
    <xf numFmtId="0" fontId="36" fillId="0" borderId="0" xfId="0" applyFont="1" applyAlignment="1">
      <alignment horizontal="left"/>
    </xf>
    <xf numFmtId="164" fontId="5" fillId="0" borderId="0" xfId="0" applyNumberFormat="1" applyFont="1" applyAlignment="1" applyProtection="1">
      <alignment horizontal="right"/>
      <protection hidden="1"/>
    </xf>
    <xf numFmtId="0" fontId="45" fillId="0" borderId="0" xfId="0" applyFont="1" applyAlignment="1">
      <alignment horizontal="center"/>
    </xf>
    <xf numFmtId="0" fontId="46" fillId="0" borderId="0" xfId="0" applyFont="1" applyAlignment="1">
      <alignment horizontal="center"/>
    </xf>
    <xf numFmtId="0" fontId="46" fillId="0" borderId="0" xfId="0" quotePrefix="1" applyFont="1" applyAlignment="1">
      <alignment horizontal="center"/>
    </xf>
    <xf numFmtId="0" fontId="47" fillId="0" borderId="0" xfId="0" applyFont="1" applyAlignment="1">
      <alignment horizontal="center"/>
    </xf>
    <xf numFmtId="0" fontId="18" fillId="0" borderId="0" xfId="0" applyFont="1"/>
    <xf numFmtId="0" fontId="49" fillId="0" borderId="0" xfId="0" applyFont="1"/>
    <xf numFmtId="0" fontId="23" fillId="0" borderId="0" xfId="0" applyFont="1" applyProtection="1">
      <protection hidden="1"/>
    </xf>
    <xf numFmtId="0" fontId="28" fillId="0" borderId="0" xfId="0" applyFont="1" applyProtection="1">
      <protection hidden="1"/>
    </xf>
    <xf numFmtId="0" fontId="28" fillId="0" borderId="0" xfId="0" applyFont="1" applyAlignment="1" applyProtection="1">
      <alignment horizontal="left"/>
      <protection hidden="1"/>
    </xf>
    <xf numFmtId="0" fontId="50" fillId="0" borderId="0" xfId="0" applyFont="1"/>
    <xf numFmtId="0" fontId="50" fillId="4" borderId="0" xfId="0" applyFont="1" applyFill="1" applyProtection="1">
      <protection locked="0"/>
    </xf>
    <xf numFmtId="0" fontId="50" fillId="0" borderId="0" xfId="0" quotePrefix="1" applyFont="1"/>
    <xf numFmtId="0" fontId="13" fillId="5" borderId="0" xfId="0" applyFont="1" applyFill="1" applyAlignment="1">
      <alignment horizontal="center"/>
    </xf>
    <xf numFmtId="0" fontId="18" fillId="0" borderId="0" xfId="0" applyFont="1" applyAlignment="1">
      <alignment horizontal="left"/>
    </xf>
    <xf numFmtId="0" fontId="51" fillId="0" borderId="0" xfId="0" applyFont="1" applyAlignment="1">
      <alignment horizontal="right"/>
    </xf>
    <xf numFmtId="167" fontId="53" fillId="6" borderId="12" xfId="2" applyNumberFormat="1" applyFont="1" applyFill="1" applyBorder="1" applyAlignment="1" applyProtection="1">
      <alignment horizontal="right" vertical="center"/>
    </xf>
    <xf numFmtId="0" fontId="6" fillId="0" borderId="8" xfId="0" applyFont="1" applyBorder="1" applyAlignment="1" applyProtection="1">
      <alignment horizontal="center" vertical="top" wrapText="1" shrinkToFit="1"/>
      <protection hidden="1"/>
    </xf>
    <xf numFmtId="0" fontId="52" fillId="0" borderId="0" xfId="0" applyFont="1" applyProtection="1">
      <protection hidden="1"/>
    </xf>
    <xf numFmtId="9" fontId="52" fillId="2" borderId="6" xfId="0" applyNumberFormat="1" applyFont="1" applyFill="1" applyBorder="1" applyAlignment="1" applyProtection="1">
      <alignment horizontal="center"/>
      <protection locked="0" hidden="1"/>
    </xf>
    <xf numFmtId="9" fontId="6" fillId="0" borderId="6" xfId="0" applyNumberFormat="1" applyFont="1" applyBorder="1" applyAlignment="1" applyProtection="1">
      <alignment horizontal="center"/>
      <protection hidden="1"/>
    </xf>
    <xf numFmtId="0" fontId="52" fillId="0" borderId="0" xfId="0" applyFont="1" applyAlignment="1" applyProtection="1">
      <alignment horizontal="center"/>
      <protection hidden="1"/>
    </xf>
    <xf numFmtId="164" fontId="52" fillId="0" borderId="0" xfId="0" applyNumberFormat="1" applyFont="1" applyAlignment="1" applyProtection="1">
      <alignment horizontal="center"/>
      <protection hidden="1"/>
    </xf>
    <xf numFmtId="168" fontId="2" fillId="2" borderId="8" xfId="1" applyNumberFormat="1" applyFont="1" applyFill="1" applyBorder="1" applyAlignment="1" applyProtection="1">
      <alignment horizontal="right"/>
      <protection locked="0"/>
    </xf>
    <xf numFmtId="168" fontId="2" fillId="2" borderId="5" xfId="1" applyNumberFormat="1" applyFont="1" applyFill="1" applyBorder="1" applyAlignment="1" applyProtection="1">
      <alignment horizontal="right"/>
      <protection locked="0"/>
    </xf>
    <xf numFmtId="168" fontId="2" fillId="2" borderId="6" xfId="1" applyNumberFormat="1" applyFont="1" applyFill="1" applyBorder="1" applyAlignment="1" applyProtection="1">
      <alignment horizontal="right"/>
      <protection locked="0"/>
    </xf>
    <xf numFmtId="169" fontId="3" fillId="0" borderId="4" xfId="0" applyNumberFormat="1" applyFont="1" applyBorder="1" applyAlignment="1">
      <alignment horizontal="right"/>
    </xf>
    <xf numFmtId="166" fontId="52" fillId="2" borderId="8" xfId="1" applyNumberFormat="1" applyFont="1" applyFill="1" applyBorder="1" applyAlignment="1" applyProtection="1">
      <alignment horizontal="center"/>
      <protection locked="0" hidden="1"/>
    </xf>
    <xf numFmtId="166" fontId="6" fillId="0" borderId="8" xfId="0" applyNumberFormat="1" applyFont="1" applyBorder="1" applyAlignment="1" applyProtection="1">
      <alignment horizontal="center"/>
      <protection hidden="1"/>
    </xf>
    <xf numFmtId="166" fontId="52" fillId="2" borderId="6" xfId="1" applyNumberFormat="1" applyFont="1" applyFill="1" applyBorder="1" applyAlignment="1" applyProtection="1">
      <alignment horizontal="center"/>
      <protection locked="0" hidden="1"/>
    </xf>
    <xf numFmtId="166" fontId="6" fillId="0" borderId="6" xfId="0" applyNumberFormat="1" applyFont="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166" fontId="6" fillId="0" borderId="15" xfId="0" applyNumberFormat="1" applyFont="1" applyBorder="1" applyAlignment="1" applyProtection="1">
      <alignment horizontal="center"/>
      <protection hidden="1"/>
    </xf>
    <xf numFmtId="166" fontId="5" fillId="0" borderId="17" xfId="0" applyNumberFormat="1" applyFont="1" applyBorder="1" applyAlignment="1" applyProtection="1">
      <alignment horizontal="right"/>
      <protection hidden="1"/>
    </xf>
    <xf numFmtId="166" fontId="5" fillId="0" borderId="18" xfId="0" applyNumberFormat="1" applyFont="1" applyBorder="1" applyAlignment="1" applyProtection="1">
      <alignment horizontal="right"/>
      <protection hidden="1"/>
    </xf>
    <xf numFmtId="166" fontId="52" fillId="2" borderId="20" xfId="1" applyNumberFormat="1" applyFont="1" applyFill="1" applyBorder="1" applyAlignment="1" applyProtection="1">
      <alignment horizontal="center"/>
      <protection locked="0" hidden="1"/>
    </xf>
    <xf numFmtId="166" fontId="52" fillId="2" borderId="21" xfId="1" applyNumberFormat="1" applyFont="1" applyFill="1" applyBorder="1" applyAlignment="1" applyProtection="1">
      <alignment horizontal="center"/>
      <protection locked="0" hidden="1"/>
    </xf>
    <xf numFmtId="168" fontId="3" fillId="0" borderId="8" xfId="1" applyNumberFormat="1" applyFont="1" applyFill="1" applyBorder="1" applyAlignment="1" applyProtection="1">
      <alignment horizontal="right"/>
    </xf>
    <xf numFmtId="168" fontId="3" fillId="0" borderId="5" xfId="1" applyNumberFormat="1" applyFont="1" applyFill="1" applyBorder="1" applyAlignment="1" applyProtection="1">
      <alignment horizontal="right"/>
    </xf>
    <xf numFmtId="168" fontId="3" fillId="0" borderId="6" xfId="1" applyNumberFormat="1" applyFont="1" applyFill="1" applyBorder="1" applyAlignment="1" applyProtection="1">
      <alignment horizontal="right"/>
    </xf>
    <xf numFmtId="0" fontId="29" fillId="2" borderId="0" xfId="0" applyFont="1" applyFill="1" applyProtection="1">
      <protection locked="0"/>
    </xf>
    <xf numFmtId="168" fontId="11" fillId="0" borderId="8" xfId="1" applyNumberFormat="1" applyFont="1" applyFill="1" applyBorder="1" applyAlignment="1" applyProtection="1">
      <alignment horizontal="right"/>
    </xf>
    <xf numFmtId="168" fontId="13" fillId="0" borderId="12" xfId="1" applyNumberFormat="1" applyFont="1" applyFill="1" applyBorder="1" applyAlignment="1" applyProtection="1">
      <alignment horizontal="right"/>
    </xf>
    <xf numFmtId="168" fontId="13" fillId="0" borderId="6" xfId="1" applyNumberFormat="1" applyFont="1" applyFill="1" applyBorder="1" applyAlignment="1" applyProtection="1">
      <alignment horizontal="right"/>
    </xf>
    <xf numFmtId="168" fontId="11" fillId="0" borderId="5" xfId="1" applyNumberFormat="1" applyFont="1" applyFill="1" applyBorder="1" applyAlignment="1" applyProtection="1">
      <alignment horizontal="right"/>
    </xf>
    <xf numFmtId="168" fontId="11" fillId="0" borderId="6" xfId="1" applyNumberFormat="1" applyFont="1" applyFill="1" applyBorder="1" applyAlignment="1" applyProtection="1">
      <alignment horizontal="right"/>
    </xf>
    <xf numFmtId="168" fontId="17" fillId="0" borderId="12" xfId="1" applyNumberFormat="1" applyFont="1" applyFill="1" applyBorder="1" applyAlignment="1" applyProtection="1">
      <alignment horizontal="right"/>
    </xf>
    <xf numFmtId="168" fontId="11" fillId="2" borderId="6" xfId="1" applyNumberFormat="1" applyFont="1" applyFill="1" applyBorder="1" applyAlignment="1" applyProtection="1">
      <alignment horizontal="right"/>
      <protection locked="0"/>
    </xf>
    <xf numFmtId="168" fontId="11" fillId="2" borderId="11" xfId="1" applyNumberFormat="1" applyFont="1" applyFill="1" applyBorder="1" applyAlignment="1" applyProtection="1">
      <alignment horizontal="right"/>
      <protection locked="0"/>
    </xf>
    <xf numFmtId="168" fontId="11" fillId="0" borderId="4" xfId="1" applyNumberFormat="1" applyFont="1" applyFill="1" applyBorder="1" applyAlignment="1" applyProtection="1">
      <alignment horizontal="right"/>
    </xf>
    <xf numFmtId="168" fontId="29" fillId="2" borderId="4" xfId="1" applyNumberFormat="1" applyFont="1" applyFill="1" applyBorder="1" applyAlignment="1" applyProtection="1">
      <alignment horizontal="right"/>
      <protection locked="0"/>
    </xf>
    <xf numFmtId="168" fontId="29" fillId="2" borderId="8" xfId="1" applyNumberFormat="1" applyFont="1" applyFill="1" applyBorder="1" applyAlignment="1" applyProtection="1">
      <alignment horizontal="right"/>
      <protection locked="0"/>
    </xf>
    <xf numFmtId="168" fontId="29" fillId="2" borderId="6" xfId="1" applyNumberFormat="1" applyFont="1" applyFill="1" applyBorder="1" applyAlignment="1" applyProtection="1">
      <alignment horizontal="right"/>
      <protection locked="0"/>
    </xf>
    <xf numFmtId="168" fontId="29" fillId="2" borderId="5" xfId="1" applyNumberFormat="1" applyFont="1" applyFill="1" applyBorder="1" applyAlignment="1" applyProtection="1">
      <alignment horizontal="right"/>
      <protection locked="0"/>
    </xf>
    <xf numFmtId="168" fontId="26" fillId="0" borderId="4" xfId="0" applyNumberFormat="1" applyFont="1" applyBorder="1" applyAlignment="1">
      <alignment horizontal="right"/>
    </xf>
    <xf numFmtId="168" fontId="26" fillId="0" borderId="6" xfId="0" applyNumberFormat="1" applyFont="1" applyBorder="1" applyAlignment="1">
      <alignment horizontal="right"/>
    </xf>
    <xf numFmtId="168" fontId="12" fillId="0" borderId="4" xfId="1" applyNumberFormat="1" applyFont="1" applyFill="1" applyBorder="1" applyAlignment="1" applyProtection="1">
      <alignment horizontal="right"/>
    </xf>
    <xf numFmtId="0" fontId="29" fillId="0" borderId="0" xfId="0" applyFont="1" applyAlignment="1">
      <alignment horizontal="right"/>
    </xf>
    <xf numFmtId="166" fontId="29" fillId="0" borderId="0" xfId="1" applyNumberFormat="1" applyFont="1" applyFill="1" applyBorder="1" applyAlignment="1" applyProtection="1">
      <alignment horizontal="right"/>
    </xf>
    <xf numFmtId="164" fontId="29" fillId="0" borderId="0" xfId="0" applyNumberFormat="1" applyFont="1" applyAlignment="1">
      <alignment horizontal="right"/>
    </xf>
    <xf numFmtId="164" fontId="4" fillId="0" borderId="0" xfId="0" applyNumberFormat="1" applyFont="1" applyAlignment="1">
      <alignment horizontal="right"/>
    </xf>
    <xf numFmtId="0" fontId="11" fillId="0" borderId="0" xfId="0" applyFont="1" applyAlignment="1">
      <alignment horizontal="right"/>
    </xf>
    <xf numFmtId="166" fontId="29" fillId="0" borderId="1" xfId="1" applyNumberFormat="1" applyFont="1" applyFill="1" applyBorder="1" applyAlignment="1" applyProtection="1">
      <alignment horizontal="right"/>
    </xf>
    <xf numFmtId="164" fontId="11" fillId="0" borderId="0" xfId="0" applyNumberFormat="1" applyFont="1" applyAlignment="1">
      <alignment horizontal="right"/>
    </xf>
    <xf numFmtId="164" fontId="12" fillId="0" borderId="0" xfId="0" applyNumberFormat="1" applyFont="1" applyAlignment="1">
      <alignment horizontal="right"/>
    </xf>
    <xf numFmtId="168" fontId="29" fillId="0" borderId="4" xfId="1" applyNumberFormat="1" applyFont="1" applyFill="1" applyBorder="1" applyAlignment="1" applyProtection="1">
      <alignment horizontal="right"/>
    </xf>
    <xf numFmtId="168" fontId="27" fillId="0" borderId="4" xfId="1" applyNumberFormat="1" applyFont="1" applyFill="1" applyBorder="1" applyAlignment="1" applyProtection="1">
      <alignment horizontal="right"/>
    </xf>
    <xf numFmtId="168" fontId="27" fillId="0" borderId="8" xfId="1" applyNumberFormat="1" applyFont="1" applyFill="1" applyBorder="1" applyAlignment="1" applyProtection="1">
      <alignment horizontal="right"/>
    </xf>
    <xf numFmtId="168" fontId="27" fillId="0" borderId="5" xfId="1" applyNumberFormat="1" applyFont="1" applyFill="1" applyBorder="1" applyAlignment="1" applyProtection="1">
      <alignment horizontal="right"/>
    </xf>
    <xf numFmtId="168" fontId="11" fillId="0" borderId="0" xfId="0" applyNumberFormat="1" applyFont="1" applyAlignment="1">
      <alignment horizontal="right"/>
    </xf>
    <xf numFmtId="168" fontId="27" fillId="0" borderId="6" xfId="1" applyNumberFormat="1" applyFont="1" applyFill="1" applyBorder="1" applyAlignment="1" applyProtection="1">
      <alignment horizontal="right"/>
    </xf>
    <xf numFmtId="168" fontId="12" fillId="0" borderId="13" xfId="1" applyNumberFormat="1" applyFont="1" applyFill="1" applyBorder="1" applyAlignment="1" applyProtection="1">
      <alignment horizontal="right"/>
    </xf>
    <xf numFmtId="168" fontId="12" fillId="0" borderId="14" xfId="1" applyNumberFormat="1" applyFont="1" applyFill="1" applyBorder="1" applyAlignment="1" applyProtection="1">
      <alignment horizontal="right"/>
    </xf>
    <xf numFmtId="168" fontId="12" fillId="2" borderId="16" xfId="1" applyNumberFormat="1" applyFont="1" applyFill="1" applyBorder="1" applyAlignment="1" applyProtection="1">
      <alignment horizontal="right"/>
      <protection locked="0"/>
    </xf>
    <xf numFmtId="168" fontId="12" fillId="0" borderId="17" xfId="1" applyNumberFormat="1" applyFont="1" applyFill="1" applyBorder="1" applyAlignment="1" applyProtection="1">
      <alignment horizontal="right"/>
    </xf>
    <xf numFmtId="168" fontId="12" fillId="0" borderId="18" xfId="1" applyNumberFormat="1" applyFont="1" applyFill="1" applyBorder="1" applyAlignment="1" applyProtection="1">
      <alignment horizontal="right"/>
    </xf>
    <xf numFmtId="0" fontId="54" fillId="0" borderId="0" xfId="0" applyFont="1"/>
    <xf numFmtId="168" fontId="11" fillId="2" borderId="8" xfId="1" applyNumberFormat="1" applyFont="1" applyFill="1" applyBorder="1" applyAlignment="1" applyProtection="1">
      <alignment horizontal="right"/>
      <protection locked="0"/>
    </xf>
    <xf numFmtId="168" fontId="17" fillId="0" borderId="8" xfId="1" applyNumberFormat="1" applyFont="1" applyFill="1" applyBorder="1" applyAlignment="1" applyProtection="1">
      <alignment horizontal="right"/>
    </xf>
    <xf numFmtId="168" fontId="11" fillId="2" borderId="10" xfId="1" applyNumberFormat="1" applyFont="1" applyFill="1" applyBorder="1" applyAlignment="1" applyProtection="1">
      <alignment horizontal="right"/>
      <protection locked="0"/>
    </xf>
    <xf numFmtId="168" fontId="17" fillId="2" borderId="5" xfId="1" applyNumberFormat="1" applyFont="1" applyFill="1" applyBorder="1" applyAlignment="1" applyProtection="1">
      <alignment horizontal="right"/>
      <protection locked="0"/>
    </xf>
    <xf numFmtId="168" fontId="17" fillId="0" borderId="5" xfId="1" applyNumberFormat="1" applyFont="1" applyFill="1" applyBorder="1" applyAlignment="1" applyProtection="1">
      <alignment horizontal="right"/>
    </xf>
    <xf numFmtId="168" fontId="17" fillId="2" borderId="9" xfId="1" applyNumberFormat="1" applyFont="1" applyFill="1" applyBorder="1" applyAlignment="1" applyProtection="1">
      <alignment horizontal="right"/>
      <protection locked="0"/>
    </xf>
    <xf numFmtId="168" fontId="17" fillId="0" borderId="6" xfId="1" applyNumberFormat="1" applyFont="1" applyFill="1" applyBorder="1" applyAlignment="1" applyProtection="1">
      <alignment horizontal="right"/>
    </xf>
    <xf numFmtId="168" fontId="13" fillId="0" borderId="4" xfId="1" applyNumberFormat="1" applyFont="1" applyFill="1" applyBorder="1" applyAlignment="1" applyProtection="1">
      <alignment horizontal="right"/>
    </xf>
    <xf numFmtId="168" fontId="13" fillId="0" borderId="0" xfId="1" applyNumberFormat="1" applyFont="1" applyFill="1" applyBorder="1" applyAlignment="1" applyProtection="1">
      <alignment horizontal="right"/>
    </xf>
    <xf numFmtId="168" fontId="12" fillId="0" borderId="0" xfId="0" applyNumberFormat="1" applyFont="1" applyAlignment="1">
      <alignment horizontal="right"/>
    </xf>
    <xf numFmtId="168" fontId="13" fillId="0" borderId="0" xfId="0" applyNumberFormat="1" applyFont="1" applyAlignment="1">
      <alignment horizontal="right"/>
    </xf>
    <xf numFmtId="168" fontId="11" fillId="2" borderId="5" xfId="1" applyNumberFormat="1" applyFont="1" applyFill="1" applyBorder="1" applyAlignment="1" applyProtection="1">
      <alignment horizontal="right"/>
      <protection locked="0"/>
    </xf>
    <xf numFmtId="168" fontId="11" fillId="2" borderId="1" xfId="1" applyNumberFormat="1" applyFont="1" applyFill="1" applyBorder="1" applyAlignment="1" applyProtection="1">
      <alignment horizontal="right"/>
      <protection locked="0"/>
    </xf>
    <xf numFmtId="168" fontId="11" fillId="2" borderId="9" xfId="1" applyNumberFormat="1" applyFont="1" applyFill="1" applyBorder="1" applyAlignment="1" applyProtection="1">
      <alignment horizontal="right"/>
      <protection locked="0"/>
    </xf>
    <xf numFmtId="168" fontId="11" fillId="2" borderId="0" xfId="1" applyNumberFormat="1" applyFont="1" applyFill="1" applyBorder="1" applyAlignment="1" applyProtection="1">
      <alignment horizontal="right"/>
      <protection locked="0"/>
    </xf>
    <xf numFmtId="168" fontId="11" fillId="0" borderId="0" xfId="1" applyNumberFormat="1" applyFont="1" applyFill="1" applyBorder="1" applyAlignment="1" applyProtection="1">
      <alignment horizontal="right"/>
    </xf>
    <xf numFmtId="168" fontId="13" fillId="0" borderId="7" xfId="1" applyNumberFormat="1" applyFont="1" applyFill="1" applyBorder="1" applyAlignment="1" applyProtection="1">
      <alignment horizontal="right"/>
    </xf>
    <xf numFmtId="168" fontId="17" fillId="2" borderId="8" xfId="1" applyNumberFormat="1" applyFont="1" applyFill="1" applyBorder="1" applyAlignment="1" applyProtection="1">
      <alignment horizontal="right"/>
      <protection locked="0"/>
    </xf>
    <xf numFmtId="168" fontId="17" fillId="2" borderId="10" xfId="1" applyNumberFormat="1" applyFont="1" applyFill="1" applyBorder="1" applyAlignment="1" applyProtection="1">
      <alignment horizontal="right"/>
      <protection locked="0"/>
    </xf>
    <xf numFmtId="168" fontId="17" fillId="2" borderId="6" xfId="1" applyNumberFormat="1" applyFont="1" applyFill="1" applyBorder="1" applyAlignment="1" applyProtection="1">
      <alignment horizontal="right"/>
      <protection locked="0"/>
    </xf>
    <xf numFmtId="168" fontId="17" fillId="2" borderId="11" xfId="1" applyNumberFormat="1" applyFont="1" applyFill="1" applyBorder="1" applyAlignment="1" applyProtection="1">
      <alignment horizontal="right"/>
      <protection locked="0"/>
    </xf>
    <xf numFmtId="168" fontId="12" fillId="0" borderId="6" xfId="1" applyNumberFormat="1" applyFont="1" applyFill="1" applyBorder="1" applyAlignment="1" applyProtection="1">
      <alignment horizontal="right"/>
    </xf>
    <xf numFmtId="168" fontId="12" fillId="0" borderId="0" xfId="1" applyNumberFormat="1" applyFont="1" applyFill="1" applyBorder="1" applyAlignment="1" applyProtection="1">
      <alignment horizontal="right"/>
    </xf>
    <xf numFmtId="168" fontId="15" fillId="2" borderId="8" xfId="1" applyNumberFormat="1" applyFont="1" applyFill="1" applyBorder="1" applyAlignment="1" applyProtection="1">
      <alignment horizontal="right"/>
      <protection locked="0"/>
    </xf>
    <xf numFmtId="168" fontId="15" fillId="2" borderId="10" xfId="1" applyNumberFormat="1" applyFont="1" applyFill="1" applyBorder="1" applyAlignment="1" applyProtection="1">
      <alignment horizontal="right"/>
      <protection locked="0"/>
    </xf>
    <xf numFmtId="168" fontId="15" fillId="0" borderId="8" xfId="1" applyNumberFormat="1" applyFont="1" applyFill="1" applyBorder="1" applyAlignment="1" applyProtection="1">
      <alignment horizontal="right"/>
    </xf>
    <xf numFmtId="168" fontId="15" fillId="2" borderId="5" xfId="1" applyNumberFormat="1" applyFont="1" applyFill="1" applyBorder="1" applyAlignment="1" applyProtection="1">
      <alignment horizontal="right"/>
      <protection locked="0"/>
    </xf>
    <xf numFmtId="168" fontId="15" fillId="2" borderId="9" xfId="1" applyNumberFormat="1" applyFont="1" applyFill="1" applyBorder="1" applyAlignment="1" applyProtection="1">
      <alignment horizontal="right"/>
      <protection locked="0"/>
    </xf>
    <xf numFmtId="168" fontId="15" fillId="0" borderId="5" xfId="1" applyNumberFormat="1" applyFont="1" applyFill="1" applyBorder="1" applyAlignment="1" applyProtection="1">
      <alignment horizontal="right"/>
    </xf>
    <xf numFmtId="168" fontId="15" fillId="2" borderId="6" xfId="1" applyNumberFormat="1" applyFont="1" applyFill="1" applyBorder="1" applyAlignment="1" applyProtection="1">
      <alignment horizontal="right"/>
      <protection locked="0"/>
    </xf>
    <xf numFmtId="168" fontId="15" fillId="2" borderId="11" xfId="1" applyNumberFormat="1" applyFont="1" applyFill="1" applyBorder="1" applyAlignment="1" applyProtection="1">
      <alignment horizontal="right"/>
      <protection locked="0"/>
    </xf>
    <xf numFmtId="168" fontId="14" fillId="0" borderId="4" xfId="1" applyNumberFormat="1" applyFont="1" applyFill="1" applyBorder="1" applyAlignment="1" applyProtection="1">
      <alignment horizontal="right"/>
    </xf>
    <xf numFmtId="168" fontId="16" fillId="2" borderId="5" xfId="1" applyNumberFormat="1" applyFont="1" applyFill="1" applyBorder="1" applyAlignment="1" applyProtection="1">
      <alignment horizontal="right"/>
      <protection locked="0"/>
    </xf>
    <xf numFmtId="168" fontId="15" fillId="0" borderId="6" xfId="1" applyNumberFormat="1" applyFont="1" applyFill="1" applyBorder="1" applyAlignment="1" applyProtection="1">
      <alignment horizontal="right"/>
    </xf>
    <xf numFmtId="168" fontId="11" fillId="0" borderId="22" xfId="1" applyNumberFormat="1" applyFont="1" applyFill="1" applyBorder="1" applyAlignment="1" applyProtection="1">
      <alignment horizontal="right"/>
    </xf>
    <xf numFmtId="168" fontId="11" fillId="0" borderId="12" xfId="1" applyNumberFormat="1" applyFont="1" applyFill="1" applyBorder="1" applyAlignment="1" applyProtection="1">
      <alignment horizontal="right"/>
    </xf>
    <xf numFmtId="166" fontId="13" fillId="0" borderId="12" xfId="1" applyNumberFormat="1" applyFont="1" applyFill="1" applyBorder="1" applyAlignment="1" applyProtection="1">
      <alignment horizontal="center"/>
    </xf>
    <xf numFmtId="0" fontId="43" fillId="2" borderId="0" xfId="0" applyFont="1" applyFill="1" applyAlignment="1" applyProtection="1">
      <alignment vertical="center"/>
      <protection locked="0"/>
    </xf>
    <xf numFmtId="0" fontId="43" fillId="2" borderId="0" xfId="0" applyFont="1" applyFill="1" applyAlignment="1" applyProtection="1">
      <alignment horizontal="left" vertical="center"/>
      <protection locked="0"/>
    </xf>
    <xf numFmtId="168" fontId="11" fillId="7" borderId="8" xfId="1" applyNumberFormat="1" applyFont="1" applyFill="1" applyBorder="1" applyAlignment="1" applyProtection="1">
      <alignment horizontal="right"/>
    </xf>
    <xf numFmtId="166" fontId="52" fillId="0" borderId="21" xfId="1" applyNumberFormat="1" applyFont="1" applyFill="1" applyBorder="1" applyAlignment="1" applyProtection="1">
      <alignment horizontal="center"/>
    </xf>
    <xf numFmtId="166" fontId="52" fillId="0" borderId="20" xfId="1" applyNumberFormat="1" applyFont="1" applyFill="1" applyBorder="1" applyAlignment="1" applyProtection="1">
      <alignment horizontal="center"/>
      <protection hidden="1"/>
    </xf>
    <xf numFmtId="166" fontId="52" fillId="0" borderId="21" xfId="1" applyNumberFormat="1" applyFont="1" applyFill="1" applyBorder="1" applyAlignment="1" applyProtection="1">
      <alignment horizontal="center"/>
      <protection hidden="1"/>
    </xf>
    <xf numFmtId="166" fontId="6" fillId="0" borderId="19" xfId="0" applyNumberFormat="1" applyFont="1" applyBorder="1" applyAlignment="1" applyProtection="1">
      <alignment horizontal="center"/>
      <protection hidden="1"/>
    </xf>
    <xf numFmtId="168" fontId="17" fillId="7" borderId="6" xfId="1" applyNumberFormat="1" applyFont="1" applyFill="1" applyBorder="1" applyAlignment="1" applyProtection="1">
      <alignment horizontal="right"/>
    </xf>
    <xf numFmtId="0" fontId="53" fillId="0" borderId="0" xfId="0" applyFont="1" applyAlignment="1">
      <alignment horizontal="right"/>
    </xf>
    <xf numFmtId="0" fontId="13" fillId="7" borderId="0" xfId="0" applyFont="1" applyFill="1"/>
    <xf numFmtId="0" fontId="27" fillId="7" borderId="0" xfId="0" applyFont="1" applyFill="1"/>
    <xf numFmtId="0" fontId="27" fillId="0" borderId="0" xfId="0" applyFont="1" applyAlignment="1">
      <alignment horizontal="left"/>
    </xf>
    <xf numFmtId="168" fontId="13" fillId="0" borderId="8" xfId="1" applyNumberFormat="1" applyFont="1" applyFill="1" applyBorder="1" applyAlignment="1" applyProtection="1">
      <alignment horizontal="right"/>
    </xf>
    <xf numFmtId="168" fontId="13" fillId="0" borderId="5" xfId="1" applyNumberFormat="1" applyFont="1" applyFill="1" applyBorder="1" applyAlignment="1" applyProtection="1">
      <alignment horizontal="right"/>
    </xf>
    <xf numFmtId="0" fontId="27" fillId="0" borderId="0" xfId="0" applyFont="1" applyAlignment="1">
      <alignment horizontal="right"/>
    </xf>
    <xf numFmtId="166" fontId="27" fillId="0" borderId="0" xfId="1" applyNumberFormat="1" applyFont="1" applyFill="1" applyBorder="1" applyAlignment="1" applyProtection="1">
      <alignment horizontal="right"/>
    </xf>
    <xf numFmtId="164" fontId="27" fillId="0" borderId="0" xfId="0" applyNumberFormat="1" applyFont="1" applyAlignment="1">
      <alignment horizontal="right"/>
    </xf>
    <xf numFmtId="166" fontId="27" fillId="0" borderId="1" xfId="1" applyNumberFormat="1" applyFont="1" applyFill="1" applyBorder="1" applyAlignment="1" applyProtection="1">
      <alignment horizontal="right"/>
    </xf>
    <xf numFmtId="165" fontId="13" fillId="0" borderId="0" xfId="0" applyNumberFormat="1" applyFont="1"/>
    <xf numFmtId="166" fontId="13" fillId="0" borderId="1" xfId="1" applyNumberFormat="1" applyFont="1" applyFill="1" applyBorder="1" applyAlignment="1" applyProtection="1">
      <alignment horizontal="center"/>
    </xf>
    <xf numFmtId="166" fontId="13" fillId="0" borderId="2" xfId="1" applyNumberFormat="1" applyFont="1" applyFill="1" applyBorder="1" applyAlignment="1" applyProtection="1">
      <alignment horizontal="center"/>
    </xf>
    <xf numFmtId="166" fontId="13" fillId="0" borderId="3" xfId="1" applyNumberFormat="1" applyFont="1" applyFill="1" applyBorder="1" applyAlignment="1" applyProtection="1">
      <alignment horizontal="center"/>
    </xf>
    <xf numFmtId="168" fontId="13" fillId="0" borderId="23" xfId="1" applyNumberFormat="1" applyFont="1" applyFill="1" applyBorder="1" applyAlignment="1" applyProtection="1">
      <alignment horizontal="right"/>
    </xf>
    <xf numFmtId="0" fontId="12" fillId="5" borderId="0" xfId="0" applyFont="1" applyFill="1" applyAlignment="1">
      <alignment horizontal="center"/>
    </xf>
    <xf numFmtId="0" fontId="12" fillId="7" borderId="0" xfId="0" applyFont="1" applyFill="1"/>
    <xf numFmtId="168" fontId="26" fillId="0" borderId="4" xfId="1" applyNumberFormat="1" applyFont="1" applyFill="1" applyBorder="1" applyAlignment="1" applyProtection="1">
      <alignment horizontal="right"/>
    </xf>
    <xf numFmtId="0" fontId="26" fillId="7" borderId="0" xfId="0" applyFont="1" applyFill="1"/>
    <xf numFmtId="168" fontId="13" fillId="0" borderId="22" xfId="1" applyNumberFormat="1" applyFont="1" applyFill="1" applyBorder="1" applyAlignment="1" applyProtection="1">
      <alignment horizontal="right"/>
    </xf>
    <xf numFmtId="168" fontId="2" fillId="0" borderId="8" xfId="1" applyNumberFormat="1" applyFont="1" applyFill="1" applyBorder="1" applyAlignment="1" applyProtection="1">
      <alignment horizontal="right"/>
    </xf>
    <xf numFmtId="166" fontId="52" fillId="0" borderId="8" xfId="1" applyNumberFormat="1" applyFont="1" applyFill="1" applyBorder="1" applyAlignment="1" applyProtection="1">
      <alignment horizontal="center"/>
      <protection hidden="1"/>
    </xf>
    <xf numFmtId="0" fontId="4" fillId="2" borderId="8" xfId="0" applyFont="1" applyFill="1" applyBorder="1" applyAlignment="1" applyProtection="1">
      <alignment horizontal="center" vertical="top" wrapText="1" shrinkToFit="1"/>
      <protection locked="0" hidden="1"/>
    </xf>
    <xf numFmtId="170" fontId="29" fillId="0" borderId="8" xfId="0" applyNumberFormat="1" applyFont="1" applyBorder="1" applyAlignment="1" applyProtection="1">
      <alignment horizontal="center" vertical="top" wrapText="1" shrinkToFit="1"/>
      <protection hidden="1"/>
    </xf>
    <xf numFmtId="166" fontId="52" fillId="2" borderId="5" xfId="1" applyNumberFormat="1" applyFont="1" applyFill="1" applyBorder="1" applyAlignment="1" applyProtection="1">
      <alignment horizontal="center"/>
      <protection locked="0" hidden="1"/>
    </xf>
    <xf numFmtId="9" fontId="52" fillId="0" borderId="6" xfId="0" applyNumberFormat="1" applyFont="1" applyBorder="1" applyAlignment="1" applyProtection="1">
      <alignment horizontal="center"/>
      <protection hidden="1"/>
    </xf>
    <xf numFmtId="168" fontId="11" fillId="2" borderId="24" xfId="1" applyNumberFormat="1" applyFont="1" applyFill="1" applyBorder="1" applyAlignment="1" applyProtection="1">
      <alignment horizontal="right"/>
      <protection locked="0"/>
    </xf>
    <xf numFmtId="168" fontId="11" fillId="2" borderId="25" xfId="1" applyNumberFormat="1" applyFont="1" applyFill="1" applyBorder="1" applyAlignment="1" applyProtection="1">
      <alignment horizontal="right"/>
      <protection locked="0"/>
    </xf>
    <xf numFmtId="0" fontId="42" fillId="0" borderId="0" xfId="0" applyFont="1" applyAlignment="1">
      <alignment horizontal="center" vertical="center"/>
    </xf>
    <xf numFmtId="0" fontId="19" fillId="0" borderId="0" xfId="0" applyFont="1" applyAlignment="1">
      <alignment horizontal="center" vertical="center"/>
    </xf>
    <xf numFmtId="0" fontId="26" fillId="2" borderId="0" xfId="0" applyFont="1" applyFill="1" applyProtection="1">
      <protection locked="0"/>
    </xf>
    <xf numFmtId="165" fontId="11" fillId="0" borderId="0" xfId="0" applyNumberFormat="1" applyFont="1" applyAlignment="1" applyProtection="1">
      <alignment horizontal="center"/>
      <protection locked="0"/>
    </xf>
    <xf numFmtId="168" fontId="15" fillId="0" borderId="0" xfId="0" applyNumberFormat="1" applyFont="1" applyAlignment="1">
      <alignment horizontal="right"/>
    </xf>
    <xf numFmtId="0" fontId="41" fillId="2" borderId="0" xfId="0" applyFont="1" applyFill="1" applyAlignment="1" applyProtection="1">
      <alignment horizontal="center" vertical="center"/>
      <protection locked="0"/>
    </xf>
    <xf numFmtId="0" fontId="41" fillId="0" borderId="0" xfId="0" applyFont="1" applyAlignment="1">
      <alignment horizontal="center" vertical="center"/>
    </xf>
    <xf numFmtId="0" fontId="42" fillId="0" borderId="0" xfId="0" applyFont="1" applyAlignment="1">
      <alignment horizontal="center" vertical="center"/>
    </xf>
    <xf numFmtId="0" fontId="19" fillId="0" borderId="0" xfId="0" applyFont="1" applyAlignment="1">
      <alignment horizontal="center" vertical="center"/>
    </xf>
    <xf numFmtId="0" fontId="22" fillId="0" borderId="2" xfId="0" applyFont="1" applyBorder="1" applyAlignment="1" applyProtection="1">
      <alignment horizontal="right"/>
      <protection hidden="1"/>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1733550</xdr:colOff>
          <xdr:row>0</xdr:row>
          <xdr:rowOff>695325</xdr:rowOff>
        </xdr:from>
        <xdr:to>
          <xdr:col>3</xdr:col>
          <xdr:colOff>638175</xdr:colOff>
          <xdr:row>4</xdr:row>
          <xdr:rowOff>76200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114300</xdr:colOff>
      <xdr:row>4</xdr:row>
      <xdr:rowOff>57150</xdr:rowOff>
    </xdr:from>
    <xdr:to>
      <xdr:col>7</xdr:col>
      <xdr:colOff>247650</xdr:colOff>
      <xdr:row>55</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14300" y="733425"/>
          <a:ext cx="6124575" cy="8258175"/>
        </a:xfrm>
        <a:prstGeom prst="rect">
          <a:avLst/>
        </a:prstGeom>
        <a:solidFill>
          <a:srgbClr val="FFFFFF"/>
        </a:solidFill>
        <a:ln w="9525">
          <a:noFill/>
          <a:miter lim="800000"/>
          <a:headEnd/>
          <a:tailEnd/>
        </a:ln>
      </xdr:spPr>
      <xdr:txBody>
        <a:bodyPr vertOverflow="clip" wrap="square" lIns="91440" tIns="45720" rIns="91440" bIns="45720" anchor="t" upright="1"/>
        <a:lstStyle/>
        <a:p>
          <a:r>
            <a:rPr lang="en-GB" sz="1100">
              <a:effectLst/>
              <a:latin typeface="+mn-lt"/>
              <a:ea typeface="+mn-ea"/>
              <a:cs typeface="+mn-cs"/>
            </a:rPr>
            <a:t>Dan il-Pjan ta’ Ħidma li ġie mħejji għal ħames snin li ġej għandu jwassalna biex inkomplu ntejbu l-lokalita’ tagħna kif ukoll naslu biex noffru servizzi ġodda jew intejbu fuq dak li diġa’ bdejna, għall-benefiċċju tal-komunita’ tagħna.</a:t>
          </a:r>
        </a:p>
        <a:p>
          <a:r>
            <a:rPr lang="en-GB" sz="1100">
              <a:effectLst/>
              <a:latin typeface="+mn-lt"/>
              <a:ea typeface="+mn-ea"/>
              <a:cs typeface="+mn-cs"/>
            </a:rPr>
            <a:t>Fi snin preċidenti, l-Kunsill ta’ Ħal Safi wettaq studju urban minn persuni speċjalizzati f’din l-oqsma sabiex intejbu s-sistema tat-traffiku. Fl-aħħar tal-leġislatura l-oħra l-Kunsill ġab l-approvazzjoni għall-ewwel fażi ta’ dan il-proġett minn Transport Malta li  ser tiġi mplimentata fix-xhur li ġejjin.</a:t>
          </a:r>
        </a:p>
        <a:p>
          <a:r>
            <a:rPr lang="en-GB" sz="1100">
              <a:effectLst/>
              <a:latin typeface="+mn-lt"/>
              <a:ea typeface="+mn-ea"/>
              <a:cs typeface="+mn-cs"/>
            </a:rPr>
            <a:t>B’rabta mat-traffiku ukoll, l-Kunsill ser ikun qiegħed jinstalla żewġ kameras ffondati mir-Reġjun Punent sabiex persuni rrisponsabbli ma jibqgħux jinżlu wrong way Triq iż-Żurrieq, u oħra sabiex il-karozzi ma jitilgħux mill-pjazza lejn Triq iż-Żurrieq biex b’hekk inkunu qed inkomplu nnaqsu t-traffiku li jgħaddi in transitu mill-pjazza tar-raħal.</a:t>
          </a:r>
        </a:p>
        <a:p>
          <a:r>
            <a:rPr lang="en-GB" sz="1100">
              <a:effectLst/>
              <a:latin typeface="+mn-lt"/>
              <a:ea typeface="+mn-ea"/>
              <a:cs typeface="+mn-cs"/>
            </a:rPr>
            <a:t>Fi snin li ġejjin il-Kunsill ser ikun qiegħed jagħmel ħiltu sabiex nagħtu dehra isbaħ lill-qalba tar-raħal ta’ Ħal Safi b’xogħolijiet ta’ pavimentar ġdid, tħawwil ta’ arbuxelli sabiex indaħħlu l-element ta’ tħaddir, inbiddlu l-fanali dekorattivi u l-bankijiet li għandna fil-pjazza.</a:t>
          </a:r>
        </a:p>
        <a:p>
          <a:r>
            <a:rPr lang="en-GB" sz="1100">
              <a:effectLst/>
              <a:latin typeface="+mn-lt"/>
              <a:ea typeface="+mn-ea"/>
              <a:cs typeface="+mn-cs"/>
            </a:rPr>
            <a:t>Il-Kunsill ser jibqa’ kommess li jaħdem flimkien mal-parroċċa u l-awtoritajiet ċentrali sabiex isir ir-restawr tal-Knisja Parrokkjali ta’ Ħal Safi.</a:t>
          </a:r>
        </a:p>
        <a:p>
          <a:r>
            <a:rPr lang="en-GB" sz="1100">
              <a:effectLst/>
              <a:latin typeface="+mn-lt"/>
              <a:ea typeface="+mn-ea"/>
              <a:cs typeface="+mn-cs"/>
            </a:rPr>
            <a:t>Minħabba d-domanda għall-użu tas-sala, il-Kunsill qiegħed iħares sabiex naraw jekk hux possibbli li nkomplu nkabbru l-binja tal-Kunsill b’sular ieħor sabiex inkunu nistgħu nżidu ferm aktar is-servizzi u noffru aktar sessjonijiet ta’ taħriġ lir-residenti tagħna.</a:t>
          </a:r>
        </a:p>
        <a:p>
          <a:r>
            <a:rPr lang="en-GB" sz="1100">
              <a:effectLst/>
              <a:latin typeface="+mn-lt"/>
              <a:ea typeface="+mn-ea"/>
              <a:cs typeface="+mn-cs"/>
            </a:rPr>
            <a:t>Fil-bidu ta’ din is-sena l-Kunsill xtara vettura elettrika ġdida sabiex il-Kunsill  ikun jista’ jibda jagħti servizz ta’ trasport lill-anzjani tagħna fl-irħula tal-madwar.  Fuq talba ta’ numru ta’ anzjani, l-Kunsill ser ikun qiegħed jesplora l-possibbilita’ li nkomplu nżidu dan is-servizz għall-appuntamenti tal-outpatients San Vincenz de Paule.</a:t>
          </a:r>
        </a:p>
        <a:p>
          <a:r>
            <a:rPr lang="en-GB" sz="1100">
              <a:effectLst/>
              <a:latin typeface="+mn-lt"/>
              <a:ea typeface="+mn-ea"/>
              <a:cs typeface="+mn-cs"/>
            </a:rPr>
            <a:t>B’impenn lejn is-saħħa l-Kunsill ser jaħdem mal-awtoritajiet ċentrali biex b’hekk inkunu nistgħu nżidu s-servizzi tas-saħħa offruti mill-klinika fil-komunita’.</a:t>
          </a:r>
        </a:p>
        <a:p>
          <a:r>
            <a:rPr lang="en-GB" sz="1100">
              <a:effectLst/>
              <a:latin typeface="+mn-lt"/>
              <a:ea typeface="+mn-ea"/>
              <a:cs typeface="+mn-cs"/>
            </a:rPr>
            <a:t>Issa li l-Kunsill lesta x-xogħolijiet ta’ tisbieħ fi Ġnien Sir Alexander Ball, il-Kunsill jinsab kommess li nibdew bil-proċess ta’ manutenzjoni u tisbiħ  ta’ Ġnien Dun Karm Vella. Il-Kunsill diġa’ attenda diversi laqgħat ma Ministeri sabiex ikollna l-għajnuna meġtieġa biex  inkunu nistgħu nagħmlu dan il-proġett. </a:t>
          </a:r>
        </a:p>
        <a:p>
          <a:r>
            <a:rPr lang="en-GB" sz="1100">
              <a:effectLst/>
              <a:latin typeface="+mn-lt"/>
              <a:ea typeface="+mn-ea"/>
              <a:cs typeface="+mn-cs"/>
            </a:rPr>
            <a:t>Is-sena l-oħra l-Kunsill irnexxieli jakwista fondi sabiex nibdlu l-wiċċ tal-grawnd tal-futbol 5-a-side. Il-Kunsill diġa’ qiegħed jaħseb sabiex joħroġ il-kuntratt meħtieġ sabiex isiru x-xogħolijiet.</a:t>
          </a:r>
        </a:p>
        <a:p>
          <a:r>
            <a:rPr lang="en-GB" sz="1100">
              <a:effectLst/>
              <a:latin typeface="+mn-lt"/>
              <a:ea typeface="+mn-ea"/>
              <a:cs typeface="+mn-cs"/>
            </a:rPr>
            <a:t>Wara li din is-sena il-Kunsill beda bil-proċess fuq l-arkivji ta’ Melitensia fil-librerija pubblika, l-Kunsill ser ikun qiegħed jaħseb sabiex inkomplu nsaħħu dan l-arkivju sabiex l-informazzjoni li għandna nħalluha aktar attrezzata għal ta’ warajna. </a:t>
          </a:r>
        </a:p>
        <a:p>
          <a:r>
            <a:rPr lang="en-GB" sz="1100">
              <a:effectLst/>
              <a:latin typeface="+mn-lt"/>
              <a:ea typeface="+mn-ea"/>
              <a:cs typeface="+mn-cs"/>
            </a:rPr>
            <a:t>Permezz ta’ framework agreement li l-kunsill iffirma mal-Public Works, il-Kunsill ser ikun qed jidentifika bankini fi stat ħażin u wara naplikaw  sabiex dawn ikunu jistgħu jinbidlu u jsiru mill-ġdid. </a:t>
          </a:r>
        </a:p>
        <a:p>
          <a:r>
            <a:rPr lang="en-GB" sz="1100">
              <a:effectLst/>
              <a:latin typeface="+mn-lt"/>
              <a:ea typeface="+mn-ea"/>
              <a:cs typeface="+mn-cs"/>
            </a:rPr>
            <a:t> </a:t>
          </a:r>
        </a:p>
        <a:p>
          <a:pPr algn="just" rtl="0">
            <a:lnSpc>
              <a:spcPts val="900"/>
            </a:lnSpc>
            <a:defRPr sz="1000"/>
          </a:pPr>
          <a:endParaRPr lang="en-GB" sz="1000" b="0" i="0" u="none" strike="noStrike" baseline="0">
            <a:solidFill>
              <a:srgbClr val="000000"/>
            </a:solidFill>
            <a:latin typeface="Arial"/>
            <a:cs typeface="Arial"/>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G41"/>
  <sheetViews>
    <sheetView showGridLines="0" topLeftCell="A12" zoomScale="115" workbookViewId="0">
      <selection activeCell="C15" sqref="C15:D15"/>
    </sheetView>
  </sheetViews>
  <sheetFormatPr defaultColWidth="9.140625" defaultRowHeight="12.75" x14ac:dyDescent="0.2"/>
  <cols>
    <col min="1" max="1" width="9.28515625" customWidth="1"/>
    <col min="2" max="2" width="35.7109375" customWidth="1"/>
    <col min="3" max="3" width="3" customWidth="1"/>
    <col min="4" max="4" width="26" customWidth="1"/>
    <col min="5" max="5" width="11.85546875" customWidth="1"/>
    <col min="6" max="6" width="9.28515625" customWidth="1"/>
  </cols>
  <sheetData>
    <row r="1" spans="2:5" ht="66" customHeight="1" x14ac:dyDescent="0.2">
      <c r="B1" s="87"/>
      <c r="C1" s="87"/>
      <c r="D1" s="87"/>
      <c r="E1" s="87"/>
    </row>
    <row r="2" spans="2:5" ht="15" x14ac:dyDescent="0.2">
      <c r="B2" s="87"/>
      <c r="C2" s="87"/>
      <c r="D2" s="87"/>
      <c r="E2" s="87"/>
    </row>
    <row r="3" spans="2:5" ht="31.5" customHeight="1" x14ac:dyDescent="0.2"/>
    <row r="4" spans="2:5" ht="120.75" customHeight="1" x14ac:dyDescent="0.2">
      <c r="B4" s="60"/>
      <c r="C4" s="60"/>
      <c r="D4" s="88" t="s">
        <v>47</v>
      </c>
      <c r="E4" s="88"/>
    </row>
    <row r="5" spans="2:5" ht="23.25" customHeight="1" x14ac:dyDescent="0.2">
      <c r="B5" s="60"/>
      <c r="C5" s="60"/>
      <c r="D5" s="60"/>
      <c r="E5" s="60"/>
    </row>
    <row r="6" spans="2:5" ht="44.25" customHeight="1" x14ac:dyDescent="0.2">
      <c r="B6" s="244"/>
      <c r="C6" s="244"/>
      <c r="D6" s="244"/>
      <c r="E6" s="244"/>
    </row>
    <row r="7" spans="2:5" ht="58.5" customHeight="1" x14ac:dyDescent="0.2">
      <c r="B7" s="245" t="s">
        <v>43</v>
      </c>
      <c r="C7" s="245"/>
      <c r="D7" s="245"/>
      <c r="E7" s="245"/>
    </row>
    <row r="8" spans="2:5" ht="7.5" customHeight="1" x14ac:dyDescent="0.2">
      <c r="B8" s="247"/>
      <c r="C8" s="247"/>
      <c r="D8" s="247"/>
      <c r="E8" s="240"/>
    </row>
    <row r="9" spans="2:5" ht="135.75" customHeight="1" x14ac:dyDescent="0.2">
      <c r="B9" s="240"/>
      <c r="C9" s="240"/>
      <c r="D9" s="240"/>
      <c r="E9" s="240"/>
    </row>
    <row r="10" spans="2:5" ht="37.5" x14ac:dyDescent="0.2">
      <c r="B10" s="246" t="s">
        <v>277</v>
      </c>
      <c r="C10" s="246"/>
      <c r="D10" s="246"/>
      <c r="E10" s="246"/>
    </row>
    <row r="11" spans="2:5" ht="37.5" x14ac:dyDescent="0.2">
      <c r="B11" s="239"/>
      <c r="C11" s="239" t="s">
        <v>278</v>
      </c>
      <c r="D11" s="239"/>
      <c r="E11" s="239"/>
    </row>
    <row r="12" spans="2:5" ht="37.5" x14ac:dyDescent="0.2">
      <c r="B12" s="246" t="s">
        <v>276</v>
      </c>
      <c r="C12" s="246"/>
      <c r="D12" s="246"/>
      <c r="E12" s="246"/>
    </row>
    <row r="13" spans="2:5" ht="3.75" customHeight="1" x14ac:dyDescent="0.2">
      <c r="B13" s="239"/>
      <c r="C13" s="239"/>
      <c r="D13" s="239"/>
      <c r="E13" s="239"/>
    </row>
    <row r="14" spans="2:5" ht="9.75" customHeight="1" x14ac:dyDescent="0.2">
      <c r="B14" s="239"/>
      <c r="C14" s="239"/>
      <c r="D14" s="239"/>
      <c r="E14" s="239"/>
    </row>
    <row r="15" spans="2:5" ht="30" customHeight="1" x14ac:dyDescent="0.2">
      <c r="B15" s="203"/>
      <c r="C15" s="203" t="s">
        <v>319</v>
      </c>
      <c r="D15" s="204"/>
      <c r="E15" s="239"/>
    </row>
    <row r="16" spans="2:5" x14ac:dyDescent="0.2">
      <c r="B16" s="16"/>
      <c r="C16" s="16"/>
      <c r="D16" s="16"/>
      <c r="E16" s="16"/>
    </row>
    <row r="17" spans="1:7" ht="27" customHeight="1" x14ac:dyDescent="0.2">
      <c r="B17" s="16"/>
      <c r="C17" s="16"/>
      <c r="D17" s="16"/>
      <c r="E17" s="16"/>
    </row>
    <row r="18" spans="1:7" x14ac:dyDescent="0.2">
      <c r="B18" s="16"/>
      <c r="C18" s="16"/>
      <c r="D18" s="16"/>
      <c r="E18" s="16"/>
    </row>
    <row r="19" spans="1:7" x14ac:dyDescent="0.2">
      <c r="B19" s="16"/>
      <c r="C19" s="16"/>
      <c r="D19" s="16"/>
      <c r="E19" s="16"/>
    </row>
    <row r="20" spans="1:7" x14ac:dyDescent="0.2">
      <c r="B20" s="16"/>
      <c r="C20" s="16"/>
      <c r="D20" s="16"/>
      <c r="E20" s="16"/>
    </row>
    <row r="21" spans="1:7" x14ac:dyDescent="0.2">
      <c r="B21" s="16"/>
      <c r="C21" s="16"/>
      <c r="D21" s="16"/>
      <c r="E21" s="16"/>
    </row>
    <row r="22" spans="1:7" ht="17.25" customHeight="1" x14ac:dyDescent="0.2">
      <c r="B22" s="16"/>
      <c r="C22" s="16"/>
      <c r="D22" s="16"/>
      <c r="E22" s="16"/>
    </row>
    <row r="23" spans="1:7" ht="17.25" customHeight="1" x14ac:dyDescent="0.2">
      <c r="B23" s="16"/>
      <c r="C23" s="16"/>
      <c r="D23" s="16"/>
      <c r="E23" s="16"/>
    </row>
    <row r="24" spans="1:7" x14ac:dyDescent="0.2">
      <c r="A24" s="30" t="str">
        <f>B6 &amp; " " &amp; B7</f>
        <v xml:space="preserve"> Local Council</v>
      </c>
      <c r="B24" s="31"/>
      <c r="C24" s="31"/>
      <c r="D24" s="32"/>
      <c r="E24" s="33"/>
      <c r="F24" s="34" t="s">
        <v>44</v>
      </c>
    </row>
    <row r="25" spans="1:7" x14ac:dyDescent="0.2">
      <c r="A25" s="66" t="s">
        <v>2</v>
      </c>
      <c r="B25" s="66"/>
      <c r="C25" s="66"/>
      <c r="D25" s="66"/>
      <c r="E25" s="66"/>
      <c r="F25" s="68" t="str">
        <f>RefYear&amp;" "&amp;B15&amp;C15&amp;D15</f>
        <v xml:space="preserve">Period 2024 - 2028 </v>
      </c>
      <c r="G25" s="34"/>
    </row>
    <row r="26" spans="1:7" ht="17.25" customHeight="1" x14ac:dyDescent="0.2">
      <c r="B26" s="16"/>
      <c r="C26" s="16"/>
      <c r="D26" s="16"/>
      <c r="E26" s="16"/>
    </row>
    <row r="27" spans="1:7" ht="17.25" customHeight="1" x14ac:dyDescent="0.2">
      <c r="B27" s="16"/>
      <c r="C27" s="16"/>
      <c r="D27" s="16"/>
      <c r="E27" s="16"/>
    </row>
    <row r="28" spans="1:7" ht="33.75" x14ac:dyDescent="0.65">
      <c r="B28" s="86" t="s">
        <v>45</v>
      </c>
      <c r="C28" s="1"/>
      <c r="D28" s="1"/>
      <c r="E28" s="1"/>
    </row>
    <row r="29" spans="1:7" ht="15" x14ac:dyDescent="0.2">
      <c r="B29" s="65"/>
      <c r="C29" s="2"/>
      <c r="D29" s="2"/>
      <c r="E29" s="2"/>
    </row>
    <row r="30" spans="1:7" ht="19.5" x14ac:dyDescent="0.4">
      <c r="B30" s="94" t="s">
        <v>0</v>
      </c>
      <c r="C30" s="3"/>
      <c r="D30" s="3"/>
      <c r="F30" s="85" t="s">
        <v>235</v>
      </c>
    </row>
    <row r="31" spans="1:7" ht="19.5" x14ac:dyDescent="0.4">
      <c r="B31" s="94" t="s">
        <v>279</v>
      </c>
      <c r="C31" s="3"/>
      <c r="D31" s="3"/>
      <c r="F31" s="85" t="s">
        <v>236</v>
      </c>
    </row>
    <row r="32" spans="1:7" ht="19.5" x14ac:dyDescent="0.4">
      <c r="B32" s="95" t="s">
        <v>280</v>
      </c>
      <c r="C32" s="4"/>
      <c r="D32" s="4"/>
      <c r="F32" s="85" t="s">
        <v>237</v>
      </c>
    </row>
    <row r="33" spans="2:6" ht="19.5" x14ac:dyDescent="0.4">
      <c r="B33" s="94" t="s">
        <v>42</v>
      </c>
      <c r="C33" s="3"/>
      <c r="D33" s="3"/>
      <c r="F33" s="85" t="s">
        <v>238</v>
      </c>
    </row>
    <row r="34" spans="2:6" ht="19.5" x14ac:dyDescent="0.4">
      <c r="B34" s="94" t="s">
        <v>133</v>
      </c>
      <c r="C34" s="3"/>
      <c r="D34" s="3"/>
      <c r="F34" s="85" t="s">
        <v>241</v>
      </c>
    </row>
    <row r="35" spans="2:6" ht="19.5" x14ac:dyDescent="0.4">
      <c r="B35" s="94" t="s">
        <v>134</v>
      </c>
      <c r="C35" s="3"/>
      <c r="D35" s="3"/>
      <c r="F35" s="85" t="s">
        <v>239</v>
      </c>
    </row>
    <row r="36" spans="2:6" ht="19.5" x14ac:dyDescent="0.4">
      <c r="B36" s="94" t="s">
        <v>281</v>
      </c>
      <c r="C36" s="3"/>
      <c r="D36" s="3"/>
      <c r="F36" s="85" t="s">
        <v>242</v>
      </c>
    </row>
    <row r="37" spans="2:6" ht="19.5" x14ac:dyDescent="0.4">
      <c r="B37" s="94" t="s">
        <v>46</v>
      </c>
      <c r="C37" s="3"/>
      <c r="D37" s="3"/>
      <c r="F37" s="85" t="s">
        <v>240</v>
      </c>
    </row>
    <row r="38" spans="2:6" ht="19.5" x14ac:dyDescent="0.4">
      <c r="B38" s="94" t="s">
        <v>46</v>
      </c>
      <c r="C38" s="3"/>
      <c r="D38" s="3"/>
      <c r="F38" s="85" t="s">
        <v>282</v>
      </c>
    </row>
    <row r="39" spans="2:6" ht="19.5" x14ac:dyDescent="0.4">
      <c r="B39" s="94" t="s">
        <v>46</v>
      </c>
      <c r="C39" s="3"/>
      <c r="D39" s="3"/>
      <c r="F39" s="85" t="s">
        <v>283</v>
      </c>
    </row>
    <row r="40" spans="2:6" ht="19.5" x14ac:dyDescent="0.4">
      <c r="B40" s="94" t="s">
        <v>46</v>
      </c>
      <c r="C40" s="3"/>
      <c r="D40" s="3"/>
      <c r="F40" s="85" t="s">
        <v>301</v>
      </c>
    </row>
    <row r="41" spans="2:6" ht="19.5" x14ac:dyDescent="0.4">
      <c r="B41" s="94" t="s">
        <v>46</v>
      </c>
      <c r="C41" s="3"/>
      <c r="D41" s="3"/>
      <c r="F41" s="85" t="s">
        <v>302</v>
      </c>
    </row>
  </sheetData>
  <sheetProtection algorithmName="SHA-512" hashValue="vYOz09qw2wXNElxeNNNQI/9r6gda1FZXC2h8XtNnUJnTyz5gZr9NNk9x/SBmpuk96uRNuCb1zXZqZzVBfXr0Bg==" saltValue="kbgmG2ZtG03oK76X7NY0Mw==" spinCount="100000" sheet="1" selectLockedCells="1"/>
  <mergeCells count="5">
    <mergeCell ref="B6:E6"/>
    <mergeCell ref="B7:E7"/>
    <mergeCell ref="B12:E12"/>
    <mergeCell ref="B10:E10"/>
    <mergeCell ref="B8:D8"/>
  </mergeCells>
  <phoneticPr fontId="4" type="noConversion"/>
  <printOptions horizontalCentered="1"/>
  <pageMargins left="0.39370078740157483" right="0.31496062992125984" top="0.59055118110236227" bottom="0.59055118110236227" header="0.31496062992125984" footer="0.39370078740157483"/>
  <pageSetup paperSize="9" orientation="portrait" r:id="rId1"/>
  <headerFooter alignWithMargins="0"/>
  <rowBreaks count="1" manualBreakCount="1">
    <brk id="23" max="16383" man="1"/>
  </rowBreaks>
  <drawing r:id="rId2"/>
  <legacyDrawing r:id="rId3"/>
  <picture r:id="rId4"/>
  <oleObjects>
    <mc:AlternateContent xmlns:mc="http://schemas.openxmlformats.org/markup-compatibility/2006">
      <mc:Choice Requires="x14">
        <oleObject progId="Paint.Picture" shapeId="4098" r:id="rId5">
          <objectPr locked="0" defaultSize="0" autoPict="0" r:id="rId6">
            <anchor>
              <from>
                <xdr:col>1</xdr:col>
                <xdr:colOff>1733550</xdr:colOff>
                <xdr:row>0</xdr:row>
                <xdr:rowOff>695325</xdr:rowOff>
              </from>
              <to>
                <xdr:col>3</xdr:col>
                <xdr:colOff>638175</xdr:colOff>
                <xdr:row>4</xdr:row>
                <xdr:rowOff>76200</xdr:rowOff>
              </to>
            </anchor>
          </objectPr>
        </oleObject>
      </mc:Choice>
      <mc:Fallback>
        <oleObject progId="Paint.Picture" shapeId="4098"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topLeftCell="A39" workbookViewId="0">
      <selection activeCell="D57" sqref="D57"/>
    </sheetView>
  </sheetViews>
  <sheetFormatPr defaultColWidth="9.140625" defaultRowHeight="12.75" x14ac:dyDescent="0.2"/>
  <cols>
    <col min="1" max="1" width="17.85546875" customWidth="1"/>
    <col min="2" max="2" width="14.140625" customWidth="1"/>
    <col min="3" max="3" width="36.5703125" customWidth="1"/>
    <col min="4" max="4" width="9.42578125" customWidth="1"/>
    <col min="5" max="5" width="5.28515625" customWidth="1"/>
    <col min="6" max="6" width="5" customWidth="1"/>
    <col min="7" max="7" width="1.5703125" customWidth="1"/>
    <col min="8" max="8" width="5.7109375" style="28" customWidth="1"/>
    <col min="10" max="10" width="22.5703125" bestFit="1" customWidth="1"/>
  </cols>
  <sheetData>
    <row r="1" spans="1:9" x14ac:dyDescent="0.2">
      <c r="A1" s="30" t="str">
        <f>'Cover &amp; Table of Contents'!B6 &amp; " " &amp; 'Cover &amp; Table of Contents'!B7</f>
        <v xml:space="preserve"> Local Council</v>
      </c>
      <c r="B1" s="31"/>
      <c r="C1" s="31"/>
      <c r="D1" s="31"/>
      <c r="F1" s="32"/>
      <c r="G1" s="33"/>
      <c r="H1" s="34" t="s">
        <v>277</v>
      </c>
    </row>
    <row r="2" spans="1:9" x14ac:dyDescent="0.2">
      <c r="A2" s="66" t="s">
        <v>2</v>
      </c>
      <c r="B2" s="66"/>
      <c r="C2" s="66"/>
      <c r="D2" s="248" t="str">
        <f>'Cover &amp; Table of Contents'!F25</f>
        <v xml:space="preserve">Period 2024 - 2028 </v>
      </c>
      <c r="E2" s="248"/>
      <c r="F2" s="248"/>
      <c r="G2" s="248"/>
      <c r="H2" s="248"/>
      <c r="I2" s="34"/>
    </row>
    <row r="3" spans="1:9" x14ac:dyDescent="0.2">
      <c r="A3" s="31"/>
      <c r="B3" s="31"/>
      <c r="C3" s="31"/>
      <c r="D3" s="31"/>
      <c r="E3" s="34"/>
      <c r="F3" s="31"/>
      <c r="G3" s="31"/>
      <c r="H3" s="34"/>
      <c r="I3" s="34"/>
    </row>
    <row r="4" spans="1:9" ht="15" x14ac:dyDescent="0.2">
      <c r="A4" s="96" t="s">
        <v>0</v>
      </c>
      <c r="B4" s="33"/>
      <c r="C4" s="33"/>
      <c r="D4" s="33"/>
      <c r="E4" s="33"/>
      <c r="F4" s="97"/>
      <c r="G4" s="97"/>
      <c r="H4" s="98"/>
    </row>
    <row r="5" spans="1:9" x14ac:dyDescent="0.2">
      <c r="A5" s="29"/>
      <c r="B5" s="29"/>
      <c r="C5" s="29"/>
      <c r="D5" s="29"/>
      <c r="E5" s="29"/>
      <c r="F5" s="29"/>
      <c r="G5" s="29"/>
      <c r="H5" s="35"/>
    </row>
    <row r="6" spans="1:9" x14ac:dyDescent="0.2">
      <c r="A6" s="29"/>
      <c r="B6" s="29"/>
      <c r="C6" s="29"/>
      <c r="D6" s="29"/>
      <c r="E6" s="29"/>
      <c r="F6" s="29"/>
      <c r="G6" s="29"/>
      <c r="H6" s="35"/>
    </row>
    <row r="7" spans="1:9" x14ac:dyDescent="0.2">
      <c r="A7" s="29"/>
      <c r="B7" s="29"/>
      <c r="C7" s="29"/>
      <c r="D7" s="29"/>
      <c r="E7" s="29"/>
      <c r="F7" s="29"/>
      <c r="G7" s="29"/>
      <c r="H7" s="35"/>
    </row>
    <row r="8" spans="1:9" x14ac:dyDescent="0.2">
      <c r="A8" s="29"/>
      <c r="B8" s="29"/>
      <c r="C8" s="29"/>
      <c r="D8" s="29"/>
      <c r="E8" s="29"/>
      <c r="F8" s="29"/>
      <c r="G8" s="29"/>
      <c r="H8" s="35"/>
    </row>
    <row r="9" spans="1:9" x14ac:dyDescent="0.2">
      <c r="A9" s="29"/>
      <c r="B9" s="29"/>
      <c r="C9" s="29"/>
      <c r="D9" s="29"/>
      <c r="E9" s="29"/>
      <c r="F9" s="29"/>
      <c r="G9" s="29"/>
      <c r="H9" s="35"/>
    </row>
    <row r="10" spans="1:9" x14ac:dyDescent="0.2">
      <c r="A10" s="29"/>
      <c r="B10" s="29"/>
      <c r="C10" s="29"/>
      <c r="D10" s="29"/>
      <c r="E10" s="29"/>
      <c r="F10" s="29"/>
      <c r="G10" s="29"/>
      <c r="H10" s="35"/>
    </row>
    <row r="11" spans="1:9" x14ac:dyDescent="0.2">
      <c r="A11" s="29"/>
      <c r="B11" s="29"/>
      <c r="C11" s="29"/>
      <c r="D11" s="29"/>
      <c r="E11" s="29"/>
      <c r="F11" s="29"/>
      <c r="G11" s="29"/>
      <c r="H11" s="35"/>
    </row>
    <row r="12" spans="1:9" x14ac:dyDescent="0.2">
      <c r="A12" s="29"/>
      <c r="B12" s="29"/>
      <c r="C12" s="29"/>
      <c r="D12" s="29"/>
      <c r="E12" s="29"/>
      <c r="F12" s="29"/>
      <c r="G12" s="29"/>
      <c r="H12" s="35"/>
    </row>
    <row r="13" spans="1:9" x14ac:dyDescent="0.2">
      <c r="A13" s="29"/>
      <c r="B13" s="29"/>
      <c r="C13" s="29"/>
      <c r="D13" s="29"/>
      <c r="E13" s="29"/>
      <c r="F13" s="29"/>
      <c r="G13" s="29"/>
      <c r="H13" s="35"/>
    </row>
    <row r="14" spans="1:9" x14ac:dyDescent="0.2">
      <c r="A14" s="29"/>
      <c r="B14" s="29"/>
      <c r="C14" s="29"/>
      <c r="D14" s="29"/>
      <c r="E14" s="29"/>
      <c r="F14" s="29"/>
      <c r="G14" s="29"/>
      <c r="H14" s="35"/>
    </row>
    <row r="15" spans="1:9" x14ac:dyDescent="0.2">
      <c r="A15" s="29"/>
      <c r="B15" s="29"/>
      <c r="C15" s="29"/>
      <c r="D15" s="29"/>
      <c r="E15" s="29"/>
      <c r="F15" s="29"/>
      <c r="G15" s="29"/>
      <c r="H15" s="35"/>
    </row>
    <row r="16" spans="1:9" x14ac:dyDescent="0.2">
      <c r="A16" s="29"/>
      <c r="B16" s="29"/>
      <c r="C16" s="29"/>
      <c r="D16" s="29"/>
      <c r="E16" s="29"/>
      <c r="F16" s="29"/>
      <c r="G16" s="29"/>
      <c r="H16" s="35"/>
    </row>
    <row r="17" spans="1:8" x14ac:dyDescent="0.2">
      <c r="A17" s="29"/>
      <c r="B17" s="29"/>
      <c r="C17" s="29"/>
      <c r="D17" s="29"/>
      <c r="E17" s="29"/>
      <c r="F17" s="29"/>
      <c r="G17" s="29"/>
      <c r="H17" s="35"/>
    </row>
    <row r="18" spans="1:8" x14ac:dyDescent="0.2">
      <c r="A18" s="29"/>
      <c r="B18" s="29"/>
      <c r="C18" s="29"/>
      <c r="D18" s="29"/>
      <c r="E18" s="29"/>
      <c r="F18" s="29"/>
      <c r="G18" s="29"/>
      <c r="H18" s="35"/>
    </row>
    <row r="19" spans="1:8" x14ac:dyDescent="0.2">
      <c r="A19" s="29"/>
      <c r="B19" s="29"/>
      <c r="C19" s="29"/>
      <c r="D19" s="29"/>
      <c r="E19" s="29"/>
      <c r="F19" s="29"/>
      <c r="G19" s="29"/>
      <c r="H19" s="35"/>
    </row>
    <row r="20" spans="1:8" x14ac:dyDescent="0.2">
      <c r="A20" s="29"/>
      <c r="B20" s="29"/>
      <c r="C20" s="29"/>
      <c r="D20" s="29"/>
      <c r="E20" s="29"/>
      <c r="F20" s="29"/>
      <c r="G20" s="29"/>
      <c r="H20" s="35"/>
    </row>
    <row r="21" spans="1:8" x14ac:dyDescent="0.2">
      <c r="A21" s="29"/>
      <c r="B21" s="29"/>
      <c r="C21" s="29"/>
      <c r="D21" s="29"/>
      <c r="E21" s="29"/>
      <c r="F21" s="29"/>
      <c r="G21" s="29"/>
      <c r="H21" s="35"/>
    </row>
    <row r="22" spans="1:8" x14ac:dyDescent="0.2">
      <c r="A22" s="29"/>
      <c r="B22" s="29"/>
      <c r="C22" s="29"/>
      <c r="D22" s="29"/>
      <c r="E22" s="29"/>
      <c r="F22" s="29"/>
      <c r="G22" s="29"/>
      <c r="H22" s="35"/>
    </row>
    <row r="23" spans="1:8" x14ac:dyDescent="0.2">
      <c r="A23" s="29"/>
      <c r="B23" s="29"/>
      <c r="C23" s="29"/>
      <c r="D23" s="29"/>
      <c r="E23" s="29"/>
      <c r="F23" s="29"/>
      <c r="G23" s="29"/>
      <c r="H23" s="35"/>
    </row>
    <row r="24" spans="1:8" x14ac:dyDescent="0.2">
      <c r="A24" s="29"/>
      <c r="B24" s="29"/>
      <c r="C24" s="29"/>
      <c r="D24" s="29"/>
      <c r="E24" s="29"/>
      <c r="F24" s="29"/>
      <c r="G24" s="29"/>
      <c r="H24" s="35"/>
    </row>
    <row r="25" spans="1:8" x14ac:dyDescent="0.2">
      <c r="A25" s="29"/>
      <c r="B25" s="29"/>
      <c r="C25" s="29"/>
      <c r="D25" s="29"/>
      <c r="E25" s="29"/>
      <c r="F25" s="29"/>
      <c r="G25" s="29"/>
      <c r="H25" s="35"/>
    </row>
    <row r="26" spans="1:8" x14ac:dyDescent="0.2">
      <c r="A26" s="29"/>
      <c r="B26" s="29"/>
      <c r="C26" s="29"/>
      <c r="D26" s="29"/>
      <c r="E26" s="29"/>
      <c r="F26" s="29"/>
      <c r="G26" s="29"/>
      <c r="H26" s="35"/>
    </row>
    <row r="27" spans="1:8" x14ac:dyDescent="0.2">
      <c r="A27" s="29"/>
      <c r="B27" s="29"/>
      <c r="C27" s="29"/>
      <c r="D27" s="29"/>
      <c r="E27" s="29"/>
      <c r="F27" s="29"/>
      <c r="G27" s="29"/>
      <c r="H27" s="35"/>
    </row>
    <row r="28" spans="1:8" x14ac:dyDescent="0.2">
      <c r="A28" s="29"/>
      <c r="B28" s="29"/>
      <c r="C28" s="29"/>
      <c r="D28" s="29"/>
      <c r="E28" s="29"/>
      <c r="F28" s="29"/>
      <c r="G28" s="29"/>
      <c r="H28" s="35"/>
    </row>
    <row r="29" spans="1:8" x14ac:dyDescent="0.2">
      <c r="A29" s="29"/>
      <c r="B29" s="29"/>
      <c r="C29" s="29"/>
      <c r="D29" s="29"/>
      <c r="E29" s="29"/>
      <c r="F29" s="29"/>
      <c r="G29" s="29"/>
      <c r="H29" s="35"/>
    </row>
    <row r="30" spans="1:8" x14ac:dyDescent="0.2">
      <c r="A30" s="29"/>
      <c r="B30" s="29"/>
      <c r="C30" s="29"/>
      <c r="D30" s="29"/>
      <c r="E30" s="29"/>
      <c r="F30" s="29"/>
      <c r="G30" s="29"/>
      <c r="H30" s="35"/>
    </row>
    <row r="31" spans="1:8" x14ac:dyDescent="0.2">
      <c r="A31" s="29"/>
      <c r="B31" s="29"/>
      <c r="C31" s="29"/>
      <c r="D31" s="29"/>
      <c r="E31" s="29"/>
      <c r="F31" s="29"/>
      <c r="G31" s="29"/>
      <c r="H31" s="35"/>
    </row>
    <row r="32" spans="1:8" x14ac:dyDescent="0.2">
      <c r="A32" s="29"/>
      <c r="B32" s="29"/>
      <c r="C32" s="29"/>
      <c r="D32" s="29"/>
      <c r="E32" s="29"/>
      <c r="F32" s="29"/>
      <c r="G32" s="29"/>
      <c r="H32" s="35"/>
    </row>
    <row r="33" spans="1:8" x14ac:dyDescent="0.2">
      <c r="A33" s="29"/>
      <c r="B33" s="29"/>
      <c r="C33" s="29"/>
      <c r="D33" s="29"/>
      <c r="E33" s="29"/>
      <c r="F33" s="29"/>
      <c r="G33" s="29"/>
      <c r="H33" s="35"/>
    </row>
    <row r="34" spans="1:8" x14ac:dyDescent="0.2">
      <c r="A34" s="29"/>
      <c r="B34" s="29"/>
      <c r="C34" s="29"/>
      <c r="D34" s="29"/>
      <c r="E34" s="29"/>
      <c r="F34" s="29"/>
      <c r="G34" s="29"/>
      <c r="H34" s="35"/>
    </row>
    <row r="35" spans="1:8" x14ac:dyDescent="0.2">
      <c r="A35" s="29"/>
      <c r="B35" s="29"/>
      <c r="C35" s="29"/>
      <c r="D35" s="29"/>
      <c r="E35" s="29"/>
      <c r="F35" s="29"/>
      <c r="G35" s="29"/>
      <c r="H35" s="35"/>
    </row>
    <row r="36" spans="1:8" x14ac:dyDescent="0.2">
      <c r="A36" s="29"/>
      <c r="B36" s="29"/>
      <c r="C36" s="29"/>
      <c r="D36" s="29"/>
      <c r="E36" s="29"/>
      <c r="F36" s="29"/>
      <c r="G36" s="29"/>
      <c r="H36" s="35"/>
    </row>
    <row r="37" spans="1:8" x14ac:dyDescent="0.2">
      <c r="A37" s="29"/>
      <c r="B37" s="29"/>
      <c r="C37" s="29"/>
      <c r="D37" s="29"/>
      <c r="E37" s="29"/>
      <c r="F37" s="29"/>
      <c r="G37" s="29"/>
      <c r="H37" s="35"/>
    </row>
    <row r="38" spans="1:8" x14ac:dyDescent="0.2">
      <c r="A38" s="29"/>
      <c r="B38" s="29"/>
      <c r="C38" s="29"/>
      <c r="D38" s="29"/>
      <c r="E38" s="29"/>
      <c r="F38" s="29"/>
      <c r="G38" s="29"/>
      <c r="H38" s="35"/>
    </row>
    <row r="39" spans="1:8" x14ac:dyDescent="0.2">
      <c r="A39" s="29"/>
      <c r="B39" s="29"/>
      <c r="C39" s="29"/>
      <c r="D39" s="29"/>
      <c r="E39" s="29"/>
      <c r="F39" s="29"/>
      <c r="G39" s="29"/>
      <c r="H39" s="35"/>
    </row>
    <row r="40" spans="1:8" x14ac:dyDescent="0.2">
      <c r="A40" s="29"/>
      <c r="B40" s="29"/>
      <c r="C40" s="29"/>
      <c r="D40" s="29"/>
      <c r="E40" s="29"/>
      <c r="F40" s="29"/>
      <c r="G40" s="29"/>
      <c r="H40" s="35"/>
    </row>
    <row r="41" spans="1:8" x14ac:dyDescent="0.2">
      <c r="A41" s="29"/>
      <c r="B41" s="29"/>
      <c r="C41" s="29"/>
      <c r="D41" s="29"/>
      <c r="E41" s="29"/>
      <c r="F41" s="29"/>
      <c r="G41" s="29"/>
      <c r="H41" s="35"/>
    </row>
    <row r="42" spans="1:8" x14ac:dyDescent="0.2">
      <c r="A42" s="29"/>
      <c r="B42" s="29"/>
      <c r="C42" s="29"/>
      <c r="D42" s="29"/>
      <c r="E42" s="29"/>
      <c r="F42" s="29"/>
      <c r="G42" s="29"/>
      <c r="H42" s="35"/>
    </row>
    <row r="43" spans="1:8" x14ac:dyDescent="0.2">
      <c r="A43" s="29"/>
      <c r="B43" s="29"/>
      <c r="C43" s="29"/>
      <c r="D43" s="29"/>
      <c r="E43" s="29"/>
      <c r="F43" s="29"/>
      <c r="G43" s="29"/>
      <c r="H43" s="35"/>
    </row>
    <row r="44" spans="1:8" x14ac:dyDescent="0.2">
      <c r="A44" s="29"/>
      <c r="B44" s="29"/>
      <c r="C44" s="29"/>
      <c r="D44" s="29"/>
      <c r="E44" s="29"/>
      <c r="F44" s="29"/>
      <c r="G44" s="29"/>
      <c r="H44" s="35"/>
    </row>
    <row r="45" spans="1:8" x14ac:dyDescent="0.2">
      <c r="A45" s="29"/>
      <c r="B45" s="29"/>
      <c r="C45" s="29"/>
      <c r="D45" s="29"/>
      <c r="E45" s="29"/>
      <c r="F45" s="29"/>
      <c r="G45" s="29"/>
      <c r="H45" s="35"/>
    </row>
    <row r="46" spans="1:8" x14ac:dyDescent="0.2">
      <c r="A46" s="29"/>
      <c r="B46" s="29"/>
      <c r="C46" s="29"/>
      <c r="D46" s="29"/>
      <c r="E46" s="29"/>
      <c r="F46" s="29"/>
      <c r="G46" s="29"/>
      <c r="H46" s="35"/>
    </row>
    <row r="47" spans="1:8" x14ac:dyDescent="0.2">
      <c r="A47" s="29"/>
      <c r="B47" s="29"/>
      <c r="C47" s="29"/>
      <c r="D47" s="29"/>
      <c r="E47" s="29"/>
      <c r="F47" s="29"/>
      <c r="G47" s="29"/>
      <c r="H47" s="35"/>
    </row>
    <row r="48" spans="1:8" x14ac:dyDescent="0.2">
      <c r="A48" s="29"/>
      <c r="B48" s="29"/>
      <c r="C48" s="29"/>
      <c r="D48" s="29"/>
      <c r="E48" s="29"/>
      <c r="F48" s="29"/>
      <c r="G48" s="29"/>
      <c r="H48" s="35"/>
    </row>
    <row r="49" spans="1:10" x14ac:dyDescent="0.2">
      <c r="A49" s="29"/>
      <c r="B49" s="29"/>
      <c r="C49" s="29"/>
      <c r="D49" s="29"/>
      <c r="E49" s="29"/>
      <c r="F49" s="29"/>
      <c r="G49" s="29"/>
      <c r="H49" s="35"/>
    </row>
    <row r="50" spans="1:10" x14ac:dyDescent="0.2">
      <c r="A50" s="29"/>
      <c r="B50" s="29"/>
      <c r="C50" s="29"/>
      <c r="D50" s="29"/>
      <c r="E50" s="29"/>
      <c r="F50" s="29"/>
      <c r="G50" s="29"/>
      <c r="H50" s="35"/>
    </row>
    <row r="51" spans="1:10" x14ac:dyDescent="0.2">
      <c r="A51" s="29"/>
      <c r="B51" s="29"/>
      <c r="C51" s="29"/>
      <c r="D51" s="29"/>
      <c r="E51" s="29"/>
      <c r="F51" s="29"/>
      <c r="G51" s="29"/>
      <c r="H51" s="35"/>
    </row>
    <row r="52" spans="1:10" x14ac:dyDescent="0.2">
      <c r="A52" s="29"/>
      <c r="B52" s="29"/>
      <c r="C52" s="29"/>
      <c r="D52" s="29"/>
      <c r="E52" s="29"/>
      <c r="F52" s="29"/>
      <c r="G52" s="29"/>
      <c r="H52" s="35"/>
    </row>
    <row r="53" spans="1:10" x14ac:dyDescent="0.2">
      <c r="A53" s="29"/>
      <c r="B53" s="29"/>
      <c r="C53" s="29"/>
      <c r="D53" s="29"/>
      <c r="E53" s="29"/>
      <c r="F53" s="29"/>
      <c r="G53" s="29"/>
      <c r="H53" s="35"/>
    </row>
    <row r="54" spans="1:10" x14ac:dyDescent="0.2">
      <c r="A54" s="29"/>
      <c r="B54" s="29"/>
      <c r="C54" s="29"/>
      <c r="D54" s="29"/>
      <c r="E54" s="29"/>
      <c r="F54" s="29"/>
      <c r="G54" s="29"/>
      <c r="H54" s="35"/>
    </row>
    <row r="55" spans="1:10" x14ac:dyDescent="0.2">
      <c r="A55" s="29"/>
      <c r="B55" s="29"/>
      <c r="C55" s="29"/>
      <c r="D55" s="29"/>
      <c r="E55" s="29"/>
      <c r="F55" s="29"/>
      <c r="G55" s="29"/>
      <c r="H55" s="35"/>
    </row>
    <row r="57" spans="1:10" s="99" customFormat="1" ht="17.25" customHeight="1" x14ac:dyDescent="0.25">
      <c r="B57" s="100" t="s">
        <v>320</v>
      </c>
      <c r="C57" s="101"/>
      <c r="D57" s="100" t="s">
        <v>321</v>
      </c>
      <c r="I57" s="102"/>
      <c r="J57" s="212" t="s">
        <v>290</v>
      </c>
    </row>
    <row r="58" spans="1:10" s="99" customFormat="1" ht="15.75" x14ac:dyDescent="0.25">
      <c r="B58" s="103" t="s">
        <v>89</v>
      </c>
      <c r="D58" s="94" t="s">
        <v>88</v>
      </c>
    </row>
    <row r="59" spans="1:10" ht="4.5" customHeight="1" x14ac:dyDescent="0.2"/>
  </sheetData>
  <sheetProtection algorithmName="SHA-512" hashValue="eG8sVQWg1CWYohfyhRi2WwKsvXhptMP9xCI06x/1gLcWq2geQyXZNLUpIjV0LCnJCyH3FrdlODVA7tL9pFHJHQ==" saltValue="4R6V9LmDAm6IGlyz1+x9QQ==" spinCount="100000" sheet="1" selectLockedCells="1"/>
  <mergeCells count="1">
    <mergeCell ref="D2:H2"/>
  </mergeCells>
  <phoneticPr fontId="4" type="noConversion"/>
  <printOptions horizontalCentered="1" verticalCentered="1"/>
  <pageMargins left="0.15748031496062992" right="0.15748031496062992" top="0.31496062992125984" bottom="0.43307086614173229" header="0.15748031496062992" footer="0.15748031496062992"/>
  <pageSetup paperSize="9" firstPageNumber="3" orientation="portrait" useFirstPageNumber="1" horizontalDpi="1200" r:id="rId1"/>
  <headerFooter alignWithMargins="0">
    <oddFooter>&amp;RPage &amp;P of 15</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35"/>
  <sheetViews>
    <sheetView showGridLines="0" tabSelected="1" topLeftCell="A308" zoomScale="106" zoomScaleNormal="106" workbookViewId="0">
      <selection activeCell="F157" sqref="F157"/>
    </sheetView>
  </sheetViews>
  <sheetFormatPr defaultColWidth="9.140625" defaultRowHeight="12" x14ac:dyDescent="0.2"/>
  <cols>
    <col min="1" max="1" width="2.42578125" style="91" customWidth="1"/>
    <col min="2" max="2" width="6.85546875" style="76" customWidth="1"/>
    <col min="3" max="3" width="31.28515625" style="23" customWidth="1"/>
    <col min="4" max="9" width="13.5703125" style="12" customWidth="1"/>
    <col min="10" max="10" width="2.42578125" style="12" customWidth="1"/>
    <col min="11" max="11" width="4.85546875" style="14" customWidth="1"/>
    <col min="12" max="12" width="130.85546875" style="14" bestFit="1" customWidth="1"/>
    <col min="13" max="16384" width="9.140625" style="14"/>
  </cols>
  <sheetData>
    <row r="1" spans="1:12" customFormat="1" ht="12.75" x14ac:dyDescent="0.2">
      <c r="A1" s="30" t="str">
        <f>'Cover &amp; Table of Contents'!B6 &amp; " " &amp; 'Cover &amp; Table of Contents'!B7</f>
        <v xml:space="preserve"> Local Council</v>
      </c>
      <c r="B1" s="74"/>
      <c r="C1" s="31"/>
      <c r="D1" s="31"/>
      <c r="E1" s="31"/>
      <c r="I1" s="32"/>
      <c r="J1" s="34" t="s">
        <v>277</v>
      </c>
    </row>
    <row r="2" spans="1:12" customFormat="1" ht="12.75" x14ac:dyDescent="0.2">
      <c r="A2" s="66" t="s">
        <v>2</v>
      </c>
      <c r="B2" s="75"/>
      <c r="C2" s="66"/>
      <c r="D2" s="66"/>
      <c r="E2" s="66"/>
      <c r="F2" s="67"/>
      <c r="G2" s="67"/>
      <c r="H2" s="67"/>
      <c r="I2" s="67"/>
      <c r="J2" s="68" t="str">
        <f>'Cover &amp; Table of Contents'!F25</f>
        <v xml:space="preserve">Period 2024 - 2028 </v>
      </c>
    </row>
    <row r="4" spans="1:12" ht="15.75" x14ac:dyDescent="0.25">
      <c r="C4" s="165" t="str">
        <f>'Cover &amp; Table of Contents'!B31</f>
        <v xml:space="preserve">Statement of Income and Expenditure  </v>
      </c>
    </row>
    <row r="5" spans="1:12" x14ac:dyDescent="0.2">
      <c r="C5" s="21"/>
    </row>
    <row r="6" spans="1:12" ht="12.75" x14ac:dyDescent="0.25">
      <c r="C6" s="52" t="s">
        <v>5</v>
      </c>
      <c r="D6" s="81" t="s">
        <v>259</v>
      </c>
      <c r="E6" s="81" t="s">
        <v>260</v>
      </c>
      <c r="F6" s="81" t="s">
        <v>261</v>
      </c>
      <c r="G6" s="81" t="s">
        <v>303</v>
      </c>
      <c r="H6" s="81" t="s">
        <v>304</v>
      </c>
      <c r="I6" s="81" t="s">
        <v>305</v>
      </c>
      <c r="K6" s="16"/>
      <c r="L6" s="16"/>
    </row>
    <row r="7" spans="1:12" s="16" customFormat="1" ht="12.75" x14ac:dyDescent="0.25">
      <c r="A7" s="90"/>
      <c r="B7" s="77"/>
      <c r="D7" s="81" t="s">
        <v>6</v>
      </c>
      <c r="E7" s="81" t="s">
        <v>6</v>
      </c>
      <c r="F7" s="81" t="s">
        <v>6</v>
      </c>
      <c r="G7" s="81" t="s">
        <v>6</v>
      </c>
      <c r="H7" s="81" t="s">
        <v>6</v>
      </c>
      <c r="I7" s="81" t="s">
        <v>6</v>
      </c>
    </row>
    <row r="8" spans="1:12" s="51" customFormat="1" ht="12.75" x14ac:dyDescent="0.25">
      <c r="A8" s="90"/>
      <c r="B8" s="77"/>
      <c r="C8" s="52"/>
      <c r="D8" s="82" t="s">
        <v>264</v>
      </c>
      <c r="E8" s="82" t="s">
        <v>264</v>
      </c>
      <c r="F8" s="82" t="s">
        <v>264</v>
      </c>
      <c r="G8" s="82" t="s">
        <v>264</v>
      </c>
      <c r="H8" s="82" t="s">
        <v>264</v>
      </c>
      <c r="I8" s="82" t="s">
        <v>276</v>
      </c>
    </row>
    <row r="9" spans="1:12" s="24" customFormat="1" ht="17.25" customHeight="1" x14ac:dyDescent="0.2">
      <c r="A9" s="90"/>
      <c r="B9" s="77"/>
      <c r="D9" s="83">
        <f>'Cover &amp; Table of Contents'!$B$15</f>
        <v>0</v>
      </c>
      <c r="E9" s="83">
        <f>'Cover &amp; Table of Contents'!$B$15+1</f>
        <v>1</v>
      </c>
      <c r="F9" s="83">
        <f>'Cover &amp; Table of Contents'!$B$15+2</f>
        <v>2</v>
      </c>
      <c r="G9" s="83">
        <f>'Cover &amp; Table of Contents'!$B$15+3</f>
        <v>3</v>
      </c>
      <c r="H9" s="83">
        <f>'Cover &amp; Table of Contents'!$B$15+4</f>
        <v>4</v>
      </c>
      <c r="I9" s="83" t="str">
        <f>$D$9 &amp; "-"&amp;$H$9</f>
        <v>0-4</v>
      </c>
    </row>
    <row r="10" spans="1:12" ht="14.25" customHeight="1" x14ac:dyDescent="0.2">
      <c r="D10" s="17" t="s">
        <v>125</v>
      </c>
      <c r="E10" s="17" t="s">
        <v>125</v>
      </c>
      <c r="F10" s="17" t="s">
        <v>125</v>
      </c>
      <c r="G10" s="17" t="s">
        <v>125</v>
      </c>
      <c r="H10" s="17" t="s">
        <v>125</v>
      </c>
      <c r="I10" s="17" t="s">
        <v>125</v>
      </c>
    </row>
    <row r="11" spans="1:12" x14ac:dyDescent="0.2">
      <c r="D11" s="18"/>
      <c r="E11" s="18"/>
      <c r="F11" s="18"/>
      <c r="G11" s="18"/>
      <c r="H11" s="18"/>
      <c r="I11" s="18"/>
    </row>
    <row r="12" spans="1:12" x14ac:dyDescent="0.2">
      <c r="C12" s="53" t="s">
        <v>1</v>
      </c>
      <c r="I12" s="63"/>
    </row>
    <row r="13" spans="1:12" x14ac:dyDescent="0.2">
      <c r="C13" s="54"/>
      <c r="I13" s="63"/>
    </row>
    <row r="14" spans="1:12" ht="12.75" x14ac:dyDescent="0.25">
      <c r="C14" s="80" t="s">
        <v>90</v>
      </c>
      <c r="D14" s="167">
        <f>D159</f>
        <v>349189</v>
      </c>
      <c r="E14" s="167">
        <f t="shared" ref="E14:F14" si="0">E159</f>
        <v>427670</v>
      </c>
      <c r="F14" s="167">
        <f t="shared" si="0"/>
        <v>386207</v>
      </c>
      <c r="G14" s="167">
        <f t="shared" ref="G14:H14" si="1">G159</f>
        <v>394769</v>
      </c>
      <c r="H14" s="167">
        <f t="shared" si="1"/>
        <v>403367</v>
      </c>
      <c r="I14" s="215">
        <f>SUM(D14:H14)</f>
        <v>1961202</v>
      </c>
    </row>
    <row r="15" spans="1:12" ht="12.75" x14ac:dyDescent="0.25">
      <c r="C15" s="80" t="s">
        <v>39</v>
      </c>
      <c r="D15" s="133">
        <f>D164</f>
        <v>13200</v>
      </c>
      <c r="E15" s="133">
        <f t="shared" ref="E15:F15" si="2">E164</f>
        <v>13332</v>
      </c>
      <c r="F15" s="133">
        <f t="shared" si="2"/>
        <v>13464</v>
      </c>
      <c r="G15" s="133">
        <f t="shared" ref="G15:H15" si="3">G164</f>
        <v>13599</v>
      </c>
      <c r="H15" s="133">
        <f t="shared" si="3"/>
        <v>13694</v>
      </c>
      <c r="I15" s="216">
        <f t="shared" ref="I15:I17" si="4">SUM(D15:H15)</f>
        <v>67289</v>
      </c>
    </row>
    <row r="16" spans="1:12" ht="12.75" x14ac:dyDescent="0.25">
      <c r="C16" s="80" t="s">
        <v>40</v>
      </c>
      <c r="D16" s="133">
        <f>D169</f>
        <v>3700</v>
      </c>
      <c r="E16" s="133">
        <f t="shared" ref="E16:F16" si="5">E169</f>
        <v>3700</v>
      </c>
      <c r="F16" s="133">
        <f t="shared" si="5"/>
        <v>3700</v>
      </c>
      <c r="G16" s="133">
        <f t="shared" ref="G16:H16" si="6">G169</f>
        <v>3700</v>
      </c>
      <c r="H16" s="133">
        <f t="shared" si="6"/>
        <v>3700</v>
      </c>
      <c r="I16" s="216">
        <f t="shared" si="4"/>
        <v>18500</v>
      </c>
    </row>
    <row r="17" spans="1:9" ht="12.75" x14ac:dyDescent="0.25">
      <c r="C17" s="80" t="s">
        <v>41</v>
      </c>
      <c r="D17" s="133">
        <f>D175</f>
        <v>0</v>
      </c>
      <c r="E17" s="133">
        <f t="shared" ref="E17:F17" si="7">E175</f>
        <v>0</v>
      </c>
      <c r="F17" s="133">
        <f t="shared" si="7"/>
        <v>0</v>
      </c>
      <c r="G17" s="133">
        <f t="shared" ref="G17:H17" si="8">G175</f>
        <v>0</v>
      </c>
      <c r="H17" s="133">
        <f t="shared" si="8"/>
        <v>0</v>
      </c>
      <c r="I17" s="216">
        <f t="shared" si="4"/>
        <v>0</v>
      </c>
    </row>
    <row r="18" spans="1:9" ht="12.75" x14ac:dyDescent="0.25">
      <c r="C18" s="80" t="s">
        <v>111</v>
      </c>
      <c r="D18" s="134">
        <f>D186</f>
        <v>36000</v>
      </c>
      <c r="E18" s="134">
        <f t="shared" ref="E18:F18" si="9">E186</f>
        <v>9090</v>
      </c>
      <c r="F18" s="134">
        <f t="shared" si="9"/>
        <v>9180</v>
      </c>
      <c r="G18" s="134">
        <f t="shared" ref="G18:H18" si="10">G186</f>
        <v>9272</v>
      </c>
      <c r="H18" s="134">
        <f t="shared" si="10"/>
        <v>9365</v>
      </c>
      <c r="I18" s="132">
        <f>SUM(D18:H18)</f>
        <v>72907</v>
      </c>
    </row>
    <row r="19" spans="1:9" x14ac:dyDescent="0.2">
      <c r="C19" s="55" t="s">
        <v>69</v>
      </c>
      <c r="D19" s="132">
        <f t="shared" ref="D19:H19" si="11">SUM(D14:D18)</f>
        <v>402089</v>
      </c>
      <c r="E19" s="132">
        <f t="shared" si="11"/>
        <v>453792</v>
      </c>
      <c r="F19" s="132">
        <f t="shared" si="11"/>
        <v>412551</v>
      </c>
      <c r="G19" s="132">
        <f t="shared" si="11"/>
        <v>421340</v>
      </c>
      <c r="H19" s="132">
        <f t="shared" si="11"/>
        <v>430126</v>
      </c>
      <c r="I19" s="132">
        <f>SUM(I14:I18)</f>
        <v>2119898</v>
      </c>
    </row>
    <row r="20" spans="1:9" x14ac:dyDescent="0.2">
      <c r="C20" s="54"/>
      <c r="D20" s="5"/>
      <c r="E20" s="5"/>
      <c r="F20" s="5"/>
      <c r="G20" s="5"/>
      <c r="H20" s="5"/>
      <c r="I20" s="222"/>
    </row>
    <row r="21" spans="1:9" x14ac:dyDescent="0.2">
      <c r="C21" s="53" t="s">
        <v>4</v>
      </c>
      <c r="D21" s="6"/>
      <c r="E21" s="6"/>
      <c r="F21" s="6"/>
      <c r="G21" s="6"/>
      <c r="H21" s="6"/>
      <c r="I21" s="61"/>
    </row>
    <row r="22" spans="1:9" x14ac:dyDescent="0.2">
      <c r="C22" s="54"/>
      <c r="D22" s="6"/>
      <c r="E22" s="7"/>
      <c r="F22" s="7"/>
      <c r="G22" s="7"/>
      <c r="H22" s="7"/>
      <c r="I22" s="223"/>
    </row>
    <row r="23" spans="1:9" ht="12.75" x14ac:dyDescent="0.25">
      <c r="C23" s="80" t="s">
        <v>112</v>
      </c>
      <c r="D23" s="130">
        <f>D206</f>
        <v>111128</v>
      </c>
      <c r="E23" s="130">
        <f t="shared" ref="E23:F23" si="12">E206</f>
        <v>113495</v>
      </c>
      <c r="F23" s="130">
        <f t="shared" si="12"/>
        <v>114410</v>
      </c>
      <c r="G23" s="130">
        <f t="shared" ref="G23:H23" si="13">G206</f>
        <v>187938</v>
      </c>
      <c r="H23" s="130">
        <f t="shared" si="13"/>
        <v>189597</v>
      </c>
      <c r="I23" s="215">
        <f>SUM(D23:H23)</f>
        <v>716568</v>
      </c>
    </row>
    <row r="24" spans="1:9" ht="12.75" x14ac:dyDescent="0.25">
      <c r="C24" s="80" t="s">
        <v>113</v>
      </c>
      <c r="D24" s="133">
        <f>D240</f>
        <v>206631</v>
      </c>
      <c r="E24" s="133">
        <f t="shared" ref="E24:F24" si="14">E240</f>
        <v>187129</v>
      </c>
      <c r="F24" s="133">
        <f t="shared" si="14"/>
        <v>187807</v>
      </c>
      <c r="G24" s="133">
        <f t="shared" ref="G24:H24" si="15">G240</f>
        <v>188490</v>
      </c>
      <c r="H24" s="133">
        <f t="shared" si="15"/>
        <v>189182</v>
      </c>
      <c r="I24" s="216">
        <f t="shared" ref="I24:I27" si="16">SUM(D24:H24)</f>
        <v>959239</v>
      </c>
    </row>
    <row r="25" spans="1:9" ht="12.75" x14ac:dyDescent="0.25">
      <c r="C25" s="80" t="s">
        <v>114</v>
      </c>
      <c r="D25" s="133">
        <f>D265</f>
        <v>44750</v>
      </c>
      <c r="E25" s="133">
        <f t="shared" ref="E25:F25" si="17">E265</f>
        <v>44750</v>
      </c>
      <c r="F25" s="133">
        <f t="shared" si="17"/>
        <v>44750</v>
      </c>
      <c r="G25" s="133">
        <f t="shared" ref="G25:H25" si="18">G265</f>
        <v>44750</v>
      </c>
      <c r="H25" s="133">
        <f t="shared" si="18"/>
        <v>44750</v>
      </c>
      <c r="I25" s="216">
        <f t="shared" si="16"/>
        <v>223750</v>
      </c>
    </row>
    <row r="26" spans="1:9" ht="12.75" x14ac:dyDescent="0.25">
      <c r="C26" s="80" t="s">
        <v>115</v>
      </c>
      <c r="D26" s="133">
        <f>D271</f>
        <v>100</v>
      </c>
      <c r="E26" s="133">
        <f t="shared" ref="E26:F26" si="19">E271</f>
        <v>100</v>
      </c>
      <c r="F26" s="133">
        <f t="shared" si="19"/>
        <v>100</v>
      </c>
      <c r="G26" s="133">
        <f t="shared" ref="G26:H26" si="20">G271</f>
        <v>100</v>
      </c>
      <c r="H26" s="133">
        <f t="shared" si="20"/>
        <v>100</v>
      </c>
      <c r="I26" s="216">
        <f t="shared" si="16"/>
        <v>500</v>
      </c>
    </row>
    <row r="27" spans="1:9" ht="12.75" x14ac:dyDescent="0.25">
      <c r="C27" s="80" t="s">
        <v>116</v>
      </c>
      <c r="D27" s="134">
        <f>D277</f>
        <v>18226</v>
      </c>
      <c r="E27" s="134">
        <f t="shared" ref="E27:F27" si="21">E277</f>
        <v>18226</v>
      </c>
      <c r="F27" s="134">
        <f t="shared" si="21"/>
        <v>18226</v>
      </c>
      <c r="G27" s="134">
        <f t="shared" ref="G27:H27" si="22">G277</f>
        <v>18226</v>
      </c>
      <c r="H27" s="134">
        <f t="shared" si="22"/>
        <v>18226</v>
      </c>
      <c r="I27" s="132">
        <f t="shared" si="16"/>
        <v>91130</v>
      </c>
    </row>
    <row r="28" spans="1:9" x14ac:dyDescent="0.2">
      <c r="C28" s="53" t="s">
        <v>69</v>
      </c>
      <c r="D28" s="132">
        <f t="shared" ref="D28:H28" si="23">SUM(D23:D27)</f>
        <v>380835</v>
      </c>
      <c r="E28" s="132">
        <f t="shared" si="23"/>
        <v>363700</v>
      </c>
      <c r="F28" s="132">
        <f t="shared" si="23"/>
        <v>365293</v>
      </c>
      <c r="G28" s="132">
        <f t="shared" si="23"/>
        <v>439504</v>
      </c>
      <c r="H28" s="132">
        <f t="shared" si="23"/>
        <v>441855</v>
      </c>
      <c r="I28" s="132">
        <f>SUM(I23:I27)</f>
        <v>1991187</v>
      </c>
    </row>
    <row r="29" spans="1:9" ht="12.75" thickBot="1" x14ac:dyDescent="0.25">
      <c r="C29" s="54"/>
      <c r="D29" s="5"/>
      <c r="E29" s="8"/>
      <c r="F29" s="8"/>
      <c r="G29" s="8"/>
      <c r="H29" s="8"/>
      <c r="I29" s="224"/>
    </row>
    <row r="30" spans="1:9" s="15" customFormat="1" ht="12.75" thickBot="1" x14ac:dyDescent="0.25">
      <c r="A30" s="90"/>
      <c r="B30" s="77"/>
      <c r="C30" s="53" t="s">
        <v>76</v>
      </c>
      <c r="D30" s="131">
        <f>D19-D28</f>
        <v>21254</v>
      </c>
      <c r="E30" s="131">
        <f t="shared" ref="E30:F30" si="24">E19-E28</f>
        <v>90092</v>
      </c>
      <c r="F30" s="131">
        <f t="shared" si="24"/>
        <v>47258</v>
      </c>
      <c r="G30" s="131">
        <f t="shared" ref="G30:H30" si="25">G19-G28</f>
        <v>-18164</v>
      </c>
      <c r="H30" s="131">
        <f t="shared" si="25"/>
        <v>-11729</v>
      </c>
      <c r="I30" s="131">
        <f>I19-I28</f>
        <v>128711</v>
      </c>
    </row>
    <row r="31" spans="1:9" x14ac:dyDescent="0.2">
      <c r="I31" s="63"/>
    </row>
    <row r="32" spans="1:9" x14ac:dyDescent="0.2">
      <c r="I32" s="63"/>
    </row>
    <row r="34" spans="1:12" ht="15.75" x14ac:dyDescent="0.25">
      <c r="C34" s="165" t="str">
        <f>'Cover &amp; Table of Contents'!B32</f>
        <v xml:space="preserve">Statement of Financial Position </v>
      </c>
    </row>
    <row r="35" spans="1:12" x14ac:dyDescent="0.2">
      <c r="C35" s="53"/>
    </row>
    <row r="36" spans="1:12" ht="12.75" x14ac:dyDescent="0.25">
      <c r="C36" s="52" t="s">
        <v>5</v>
      </c>
      <c r="D36" s="81" t="s">
        <v>259</v>
      </c>
      <c r="E36" s="81" t="s">
        <v>260</v>
      </c>
      <c r="F36" s="81" t="s">
        <v>261</v>
      </c>
      <c r="G36" s="81" t="s">
        <v>303</v>
      </c>
      <c r="H36" s="81" t="s">
        <v>304</v>
      </c>
      <c r="I36" s="81" t="s">
        <v>305</v>
      </c>
    </row>
    <row r="37" spans="1:12" s="16" customFormat="1" ht="12.75" x14ac:dyDescent="0.25">
      <c r="A37" s="90"/>
      <c r="B37" s="77"/>
      <c r="D37" s="81" t="s">
        <v>6</v>
      </c>
      <c r="E37" s="81" t="s">
        <v>6</v>
      </c>
      <c r="F37" s="81" t="s">
        <v>6</v>
      </c>
      <c r="G37" s="81" t="s">
        <v>6</v>
      </c>
      <c r="H37" s="81" t="s">
        <v>6</v>
      </c>
      <c r="I37" s="81" t="s">
        <v>6</v>
      </c>
      <c r="K37" s="51"/>
      <c r="L37" s="51"/>
    </row>
    <row r="38" spans="1:12" s="51" customFormat="1" ht="12.75" x14ac:dyDescent="0.25">
      <c r="A38" s="90"/>
      <c r="B38" s="77"/>
      <c r="C38" s="52"/>
      <c r="D38" s="82" t="s">
        <v>264</v>
      </c>
      <c r="E38" s="82" t="s">
        <v>264</v>
      </c>
      <c r="F38" s="82" t="s">
        <v>264</v>
      </c>
      <c r="G38" s="82" t="s">
        <v>264</v>
      </c>
      <c r="H38" s="82" t="s">
        <v>264</v>
      </c>
      <c r="I38" s="82" t="s">
        <v>276</v>
      </c>
    </row>
    <row r="39" spans="1:12" s="24" customFormat="1" ht="17.25" customHeight="1" x14ac:dyDescent="0.2">
      <c r="A39" s="90"/>
      <c r="B39" s="77"/>
      <c r="D39" s="83">
        <f>'Cover &amp; Table of Contents'!$B$15</f>
        <v>0</v>
      </c>
      <c r="E39" s="83">
        <f>'Cover &amp; Table of Contents'!$B$15+1</f>
        <v>1</v>
      </c>
      <c r="F39" s="83">
        <f>'Cover &amp; Table of Contents'!$B$15+2</f>
        <v>2</v>
      </c>
      <c r="G39" s="83">
        <f>'Cover &amp; Table of Contents'!$B$15+3</f>
        <v>3</v>
      </c>
      <c r="H39" s="83">
        <f>'Cover &amp; Table of Contents'!$B$15+4</f>
        <v>4</v>
      </c>
      <c r="I39" s="83" t="str">
        <f>$D$9 &amp; "-"&amp;$H$9</f>
        <v>0-4</v>
      </c>
    </row>
    <row r="40" spans="1:12" ht="14.25" customHeight="1" x14ac:dyDescent="0.2">
      <c r="D40" s="17" t="s">
        <v>125</v>
      </c>
      <c r="E40" s="17" t="s">
        <v>125</v>
      </c>
      <c r="F40" s="17" t="s">
        <v>125</v>
      </c>
      <c r="G40" s="17" t="s">
        <v>125</v>
      </c>
      <c r="H40" s="17" t="s">
        <v>125</v>
      </c>
      <c r="I40" s="17" t="s">
        <v>125</v>
      </c>
    </row>
    <row r="41" spans="1:12" x14ac:dyDescent="0.2">
      <c r="C41" s="54"/>
      <c r="D41" s="18"/>
      <c r="E41" s="18"/>
      <c r="F41" s="18"/>
      <c r="G41" s="18"/>
      <c r="H41" s="18"/>
      <c r="I41" s="18"/>
    </row>
    <row r="42" spans="1:12" x14ac:dyDescent="0.2">
      <c r="C42" s="53" t="s">
        <v>7</v>
      </c>
      <c r="D42" s="19"/>
      <c r="E42" s="19"/>
      <c r="F42" s="19"/>
      <c r="G42" s="19"/>
      <c r="H42" s="19"/>
      <c r="I42" s="19"/>
    </row>
    <row r="43" spans="1:12" ht="12.75" x14ac:dyDescent="0.25">
      <c r="C43" s="80" t="s">
        <v>123</v>
      </c>
      <c r="D43" s="205">
        <f>'Depreciation 1'!O29</f>
        <v>485099</v>
      </c>
      <c r="E43" s="205">
        <f>'Depreciation 2'!O29</f>
        <v>509606</v>
      </c>
      <c r="F43" s="205">
        <f>'Depreciation 3'!O29</f>
        <v>491380</v>
      </c>
      <c r="G43" s="205">
        <f>'Depreciation 4'!O29</f>
        <v>473154</v>
      </c>
      <c r="H43" s="205">
        <f>'Depreciation 5'!O29</f>
        <v>454928</v>
      </c>
      <c r="I43" s="215">
        <f>SUM(D43:H43)</f>
        <v>2414167</v>
      </c>
    </row>
    <row r="44" spans="1:12" x14ac:dyDescent="0.2">
      <c r="C44" s="53"/>
      <c r="D44" s="5"/>
      <c r="E44" s="5"/>
      <c r="F44" s="5"/>
      <c r="G44" s="5"/>
      <c r="H44" s="5"/>
      <c r="I44" s="222"/>
    </row>
    <row r="45" spans="1:12" x14ac:dyDescent="0.2">
      <c r="C45" s="53" t="s">
        <v>8</v>
      </c>
      <c r="D45" s="6"/>
      <c r="E45" s="7"/>
      <c r="F45" s="7"/>
      <c r="G45" s="7"/>
      <c r="H45" s="7"/>
      <c r="I45" s="223"/>
    </row>
    <row r="46" spans="1:12" ht="12.75" x14ac:dyDescent="0.25">
      <c r="C46" s="80" t="s">
        <v>118</v>
      </c>
      <c r="D46" s="130">
        <f>D294</f>
        <v>0</v>
      </c>
      <c r="E46" s="130">
        <f t="shared" ref="E46:F46" si="26">E294</f>
        <v>0</v>
      </c>
      <c r="F46" s="130">
        <f t="shared" si="26"/>
        <v>0</v>
      </c>
      <c r="G46" s="130">
        <f t="shared" ref="G46:H46" si="27">G294</f>
        <v>0</v>
      </c>
      <c r="H46" s="130">
        <f t="shared" si="27"/>
        <v>0</v>
      </c>
      <c r="I46" s="215">
        <f>SUM(D46:H46)</f>
        <v>0</v>
      </c>
    </row>
    <row r="47" spans="1:12" ht="12.75" x14ac:dyDescent="0.25">
      <c r="C47" s="80" t="s">
        <v>119</v>
      </c>
      <c r="D47" s="133">
        <f>D303</f>
        <v>20606</v>
      </c>
      <c r="E47" s="133">
        <f t="shared" ref="E47:F47" si="28">E303</f>
        <v>20606</v>
      </c>
      <c r="F47" s="133">
        <f t="shared" si="28"/>
        <v>20606</v>
      </c>
      <c r="G47" s="133">
        <f t="shared" ref="G47:H47" si="29">G303</f>
        <v>20606</v>
      </c>
      <c r="H47" s="133">
        <f t="shared" si="29"/>
        <v>20606</v>
      </c>
      <c r="I47" s="216">
        <f t="shared" ref="I47:I48" si="30">SUM(D47:H47)</f>
        <v>103030</v>
      </c>
    </row>
    <row r="48" spans="1:12" ht="12.75" x14ac:dyDescent="0.25">
      <c r="C48" s="80" t="s">
        <v>120</v>
      </c>
      <c r="D48" s="134">
        <f>D307</f>
        <v>185443</v>
      </c>
      <c r="E48" s="134">
        <f t="shared" ref="E48:F48" si="31">E307</f>
        <v>152378</v>
      </c>
      <c r="F48" s="134">
        <f t="shared" si="31"/>
        <v>170969</v>
      </c>
      <c r="G48" s="134">
        <f t="shared" ref="G48:H48" si="32">G307</f>
        <v>191214</v>
      </c>
      <c r="H48" s="134">
        <f t="shared" si="32"/>
        <v>214111</v>
      </c>
      <c r="I48" s="132">
        <f t="shared" si="30"/>
        <v>914115</v>
      </c>
    </row>
    <row r="49" spans="3:9" ht="12.75" thickBot="1" x14ac:dyDescent="0.25">
      <c r="C49" s="54"/>
      <c r="D49" s="7"/>
      <c r="E49" s="8"/>
      <c r="F49" s="8"/>
      <c r="G49" s="8"/>
      <c r="H49" s="8"/>
      <c r="I49" s="224"/>
    </row>
    <row r="50" spans="3:9" ht="12.75" thickBot="1" x14ac:dyDescent="0.25">
      <c r="C50" s="55" t="s">
        <v>77</v>
      </c>
      <c r="D50" s="131">
        <f>SUM(D46:D48)</f>
        <v>206049</v>
      </c>
      <c r="E50" s="135">
        <f>SUM(E46:E48)</f>
        <v>172984</v>
      </c>
      <c r="F50" s="135">
        <f>SUM(F46:F48)</f>
        <v>191575</v>
      </c>
      <c r="G50" s="135">
        <f>SUM(G46:G48)</f>
        <v>211820</v>
      </c>
      <c r="H50" s="135">
        <f>SUM(H46:H48)</f>
        <v>234717</v>
      </c>
      <c r="I50" s="131">
        <f>SUM(D50:H50)</f>
        <v>1017145</v>
      </c>
    </row>
    <row r="51" spans="3:9" x14ac:dyDescent="0.2">
      <c r="C51" s="54"/>
      <c r="D51" s="5"/>
      <c r="E51" s="5"/>
      <c r="F51" s="5"/>
      <c r="G51" s="5"/>
      <c r="H51" s="5"/>
      <c r="I51" s="222"/>
    </row>
    <row r="52" spans="3:9" x14ac:dyDescent="0.2">
      <c r="C52" s="53" t="s">
        <v>263</v>
      </c>
      <c r="D52" s="7"/>
      <c r="E52" s="7"/>
      <c r="F52" s="7"/>
      <c r="G52" s="7"/>
      <c r="H52" s="7"/>
      <c r="I52" s="223"/>
    </row>
    <row r="53" spans="3:9" ht="12.75" x14ac:dyDescent="0.25">
      <c r="C53" s="80" t="s">
        <v>36</v>
      </c>
      <c r="D53" s="130">
        <f>D315</f>
        <v>79405</v>
      </c>
      <c r="E53" s="130">
        <f t="shared" ref="E53:F53" si="33">E315</f>
        <v>59405</v>
      </c>
      <c r="F53" s="130">
        <f t="shared" si="33"/>
        <v>59405</v>
      </c>
      <c r="G53" s="130">
        <f t="shared" ref="G53:H53" si="34">G315</f>
        <v>59405</v>
      </c>
      <c r="H53" s="130">
        <f t="shared" si="34"/>
        <v>59405</v>
      </c>
      <c r="I53" s="215">
        <f>SUM(D53:H53)</f>
        <v>317025</v>
      </c>
    </row>
    <row r="54" spans="3:9" s="14" customFormat="1" ht="12.75" thickBot="1" x14ac:dyDescent="0.25">
      <c r="C54" s="54"/>
      <c r="D54" s="5"/>
      <c r="E54" s="5"/>
      <c r="F54" s="5"/>
      <c r="G54" s="5"/>
      <c r="H54" s="5"/>
      <c r="I54" s="222"/>
    </row>
    <row r="55" spans="3:9" s="14" customFormat="1" ht="12.75" thickBot="1" x14ac:dyDescent="0.25">
      <c r="C55" s="53" t="s">
        <v>78</v>
      </c>
      <c r="D55" s="131">
        <f>SUM(D53:D53)</f>
        <v>79405</v>
      </c>
      <c r="E55" s="131">
        <f t="shared" ref="E55:F55" si="35">SUM(E53:E53)</f>
        <v>59405</v>
      </c>
      <c r="F55" s="131">
        <f t="shared" si="35"/>
        <v>59405</v>
      </c>
      <c r="G55" s="131">
        <f t="shared" ref="G55:H55" si="36">SUM(G53:G53)</f>
        <v>59405</v>
      </c>
      <c r="H55" s="131">
        <f t="shared" si="36"/>
        <v>59405</v>
      </c>
      <c r="I55" s="131">
        <f>SUM(D55:H55)</f>
        <v>317025</v>
      </c>
    </row>
    <row r="56" spans="3:9" s="14" customFormat="1" ht="12.75" thickBot="1" x14ac:dyDescent="0.25">
      <c r="C56" s="54"/>
      <c r="D56" s="5"/>
      <c r="E56" s="5"/>
      <c r="F56" s="5"/>
      <c r="G56" s="5"/>
      <c r="H56" s="5"/>
      <c r="I56" s="222"/>
    </row>
    <row r="57" spans="3:9" s="14" customFormat="1" ht="12.75" thickBot="1" x14ac:dyDescent="0.25">
      <c r="C57" s="53" t="s">
        <v>48</v>
      </c>
      <c r="D57" s="200">
        <f>D50-D55</f>
        <v>126644</v>
      </c>
      <c r="E57" s="201">
        <f>E50-E55</f>
        <v>113579</v>
      </c>
      <c r="F57" s="201">
        <f>F50-F55</f>
        <v>132170</v>
      </c>
      <c r="G57" s="201">
        <f>G50-G55</f>
        <v>152415</v>
      </c>
      <c r="H57" s="201">
        <f>H50-H55</f>
        <v>175312</v>
      </c>
      <c r="I57" s="225">
        <f>SUM(D57:H57)</f>
        <v>700120</v>
      </c>
    </row>
    <row r="58" spans="3:9" s="14" customFormat="1" x14ac:dyDescent="0.2">
      <c r="C58" s="54"/>
      <c r="D58" s="6"/>
      <c r="E58" s="6"/>
      <c r="F58" s="6"/>
      <c r="G58" s="6"/>
      <c r="H58" s="6"/>
      <c r="I58" s="61"/>
    </row>
    <row r="59" spans="3:9" s="14" customFormat="1" x14ac:dyDescent="0.2">
      <c r="C59" s="53"/>
      <c r="D59" s="7"/>
      <c r="E59" s="7"/>
      <c r="F59" s="7"/>
      <c r="G59" s="7"/>
      <c r="H59" s="7"/>
      <c r="I59" s="223"/>
    </row>
    <row r="60" spans="3:9" s="14" customFormat="1" x14ac:dyDescent="0.2">
      <c r="C60" s="53" t="s">
        <v>122</v>
      </c>
      <c r="D60" s="138">
        <f>D321</f>
        <v>0</v>
      </c>
      <c r="E60" s="138">
        <f t="shared" ref="E60:F60" si="37">E321</f>
        <v>0</v>
      </c>
      <c r="F60" s="138">
        <f t="shared" si="37"/>
        <v>0</v>
      </c>
      <c r="G60" s="138">
        <f t="shared" ref="G60:H60" si="38">G321</f>
        <v>0</v>
      </c>
      <c r="H60" s="138">
        <f t="shared" si="38"/>
        <v>0</v>
      </c>
      <c r="I60" s="173">
        <f>SUM(D60:H60)</f>
        <v>0</v>
      </c>
    </row>
    <row r="61" spans="3:9" s="14" customFormat="1" ht="12.75" thickBot="1" x14ac:dyDescent="0.25">
      <c r="C61" s="54"/>
      <c r="D61" s="7"/>
      <c r="E61" s="7"/>
      <c r="F61" s="7"/>
      <c r="G61" s="7"/>
      <c r="H61" s="7"/>
      <c r="I61" s="223"/>
    </row>
    <row r="62" spans="3:9" s="14" customFormat="1" ht="12.75" thickBot="1" x14ac:dyDescent="0.25">
      <c r="C62" s="53" t="s">
        <v>92</v>
      </c>
      <c r="D62" s="131">
        <f>D43+D57-D60</f>
        <v>611743</v>
      </c>
      <c r="E62" s="131">
        <f t="shared" ref="E62" si="39">E43+E57-E60</f>
        <v>623185</v>
      </c>
      <c r="F62" s="131">
        <f>F43+F57-F60</f>
        <v>623550</v>
      </c>
      <c r="G62" s="131">
        <f>G43+G57-G60</f>
        <v>625569</v>
      </c>
      <c r="H62" s="131">
        <f>H43+H57-H60</f>
        <v>630240</v>
      </c>
      <c r="I62" s="131">
        <f>SUM(D62:H62)</f>
        <v>3114287</v>
      </c>
    </row>
    <row r="63" spans="3:9" s="14" customFormat="1" x14ac:dyDescent="0.2">
      <c r="C63" s="53"/>
      <c r="D63" s="61"/>
      <c r="E63" s="61"/>
      <c r="F63" s="61"/>
      <c r="G63" s="61"/>
      <c r="H63" s="61"/>
      <c r="I63" s="61"/>
    </row>
    <row r="64" spans="3:9" s="14" customFormat="1" ht="12.75" thickBot="1" x14ac:dyDescent="0.25">
      <c r="C64" s="53" t="s">
        <v>10</v>
      </c>
      <c r="D64" s="6"/>
      <c r="E64" s="6"/>
      <c r="F64" s="6"/>
      <c r="G64" s="6"/>
      <c r="H64" s="6"/>
      <c r="I64" s="61"/>
    </row>
    <row r="65" spans="1:10" ht="13.5" thickBot="1" x14ac:dyDescent="0.3">
      <c r="C65" s="80" t="s">
        <v>93</v>
      </c>
      <c r="D65" s="230">
        <f>D62</f>
        <v>611743</v>
      </c>
      <c r="E65" s="131">
        <f>E62</f>
        <v>623185</v>
      </c>
      <c r="F65" s="131">
        <f>F62</f>
        <v>623550</v>
      </c>
      <c r="G65" s="131">
        <f>G62</f>
        <v>625569</v>
      </c>
      <c r="H65" s="131">
        <f>H62</f>
        <v>630240</v>
      </c>
      <c r="I65" s="202">
        <f>SUM(D65:H65)</f>
        <v>3114287</v>
      </c>
    </row>
    <row r="66" spans="1:10" x14ac:dyDescent="0.2">
      <c r="C66" s="54"/>
      <c r="D66" s="6"/>
      <c r="E66" s="6"/>
      <c r="F66" s="6"/>
      <c r="G66" s="6"/>
      <c r="H66" s="6"/>
      <c r="I66" s="61"/>
      <c r="J66" s="6"/>
    </row>
    <row r="67" spans="1:10" ht="69" customHeight="1" x14ac:dyDescent="0.2">
      <c r="C67" s="54"/>
      <c r="D67" s="6"/>
      <c r="E67" s="6"/>
      <c r="F67" s="61"/>
      <c r="G67" s="61"/>
      <c r="H67" s="61"/>
      <c r="I67" s="61"/>
      <c r="J67" s="6"/>
    </row>
    <row r="68" spans="1:10" ht="22.5" customHeight="1" x14ac:dyDescent="0.25">
      <c r="C68" s="73" t="s">
        <v>94</v>
      </c>
      <c r="D68" s="6"/>
      <c r="E68" s="6"/>
      <c r="F68" s="6"/>
      <c r="G68" s="6"/>
      <c r="H68" s="6"/>
      <c r="I68" s="6"/>
      <c r="J68" s="6"/>
    </row>
    <row r="69" spans="1:10" ht="22.5" customHeight="1" x14ac:dyDescent="0.2">
      <c r="C69" s="53"/>
      <c r="D69" s="6"/>
      <c r="E69" s="6"/>
      <c r="F69" s="6"/>
      <c r="G69" s="6"/>
      <c r="H69" s="6"/>
      <c r="I69" s="6"/>
      <c r="J69" s="6"/>
    </row>
    <row r="70" spans="1:10" s="16" customFormat="1" ht="12.75" x14ac:dyDescent="0.25">
      <c r="A70" s="90"/>
      <c r="B70" s="77"/>
      <c r="C70" s="52" t="s">
        <v>5</v>
      </c>
      <c r="D70" s="81" t="s">
        <v>259</v>
      </c>
      <c r="E70" s="81" t="s">
        <v>260</v>
      </c>
      <c r="F70" s="81" t="s">
        <v>261</v>
      </c>
      <c r="G70" s="81" t="s">
        <v>303</v>
      </c>
      <c r="H70" s="81" t="s">
        <v>304</v>
      </c>
      <c r="I70" s="81" t="s">
        <v>305</v>
      </c>
    </row>
    <row r="71" spans="1:10" s="16" customFormat="1" ht="12.75" x14ac:dyDescent="0.25">
      <c r="A71" s="90"/>
      <c r="B71" s="77"/>
      <c r="C71" s="52"/>
      <c r="D71" s="81" t="s">
        <v>6</v>
      </c>
      <c r="E71" s="81" t="s">
        <v>6</v>
      </c>
      <c r="F71" s="81" t="s">
        <v>6</v>
      </c>
      <c r="G71" s="81" t="s">
        <v>6</v>
      </c>
      <c r="H71" s="81" t="s">
        <v>6</v>
      </c>
      <c r="I71" s="81" t="s">
        <v>6</v>
      </c>
    </row>
    <row r="72" spans="1:10" s="51" customFormat="1" ht="12.75" x14ac:dyDescent="0.25">
      <c r="A72" s="90"/>
      <c r="B72" s="77"/>
      <c r="C72" s="52"/>
      <c r="D72" s="82" t="s">
        <v>264</v>
      </c>
      <c r="E72" s="82" t="s">
        <v>264</v>
      </c>
      <c r="F72" s="82" t="s">
        <v>264</v>
      </c>
      <c r="G72" s="82" t="s">
        <v>264</v>
      </c>
      <c r="H72" s="82" t="s">
        <v>264</v>
      </c>
      <c r="I72" s="82" t="s">
        <v>276</v>
      </c>
    </row>
    <row r="73" spans="1:10" s="58" customFormat="1" ht="17.25" customHeight="1" x14ac:dyDescent="0.2">
      <c r="A73" s="90"/>
      <c r="B73" s="77"/>
      <c r="D73" s="83">
        <f>'Cover &amp; Table of Contents'!$B$15</f>
        <v>0</v>
      </c>
      <c r="E73" s="83">
        <f>'Cover &amp; Table of Contents'!$B$15+1</f>
        <v>1</v>
      </c>
      <c r="F73" s="83">
        <f>'Cover &amp; Table of Contents'!$B$15+2</f>
        <v>2</v>
      </c>
      <c r="G73" s="83">
        <f>'Cover &amp; Table of Contents'!$B$15+3</f>
        <v>3</v>
      </c>
      <c r="H73" s="83">
        <f>'Cover &amp; Table of Contents'!$B$15+4</f>
        <v>4</v>
      </c>
      <c r="I73" s="83" t="str">
        <f>$D$9 &amp; "-"&amp;$H$9</f>
        <v>0-4</v>
      </c>
    </row>
    <row r="74" spans="1:10" ht="14.25" customHeight="1" x14ac:dyDescent="0.2">
      <c r="D74" s="17" t="s">
        <v>125</v>
      </c>
      <c r="E74" s="17" t="s">
        <v>125</v>
      </c>
      <c r="F74" s="17" t="s">
        <v>125</v>
      </c>
      <c r="G74" s="17" t="s">
        <v>125</v>
      </c>
      <c r="H74" s="17" t="s">
        <v>125</v>
      </c>
      <c r="I74" s="17" t="s">
        <v>125</v>
      </c>
    </row>
    <row r="75" spans="1:10" ht="12.75" x14ac:dyDescent="0.25">
      <c r="C75" s="80" t="s">
        <v>8</v>
      </c>
      <c r="D75" s="130">
        <f>D50</f>
        <v>206049</v>
      </c>
      <c r="E75" s="130">
        <f t="shared" ref="E75:F75" si="40">E50</f>
        <v>172984</v>
      </c>
      <c r="F75" s="130">
        <f t="shared" si="40"/>
        <v>191575</v>
      </c>
      <c r="G75" s="130">
        <f t="shared" ref="G75:H75" si="41">G50</f>
        <v>211820</v>
      </c>
      <c r="H75" s="130">
        <f t="shared" si="41"/>
        <v>234717</v>
      </c>
      <c r="I75" s="215">
        <f>I50</f>
        <v>1017145</v>
      </c>
    </row>
    <row r="76" spans="1:10" ht="12.75" x14ac:dyDescent="0.25">
      <c r="C76" s="80" t="s">
        <v>84</v>
      </c>
      <c r="D76" s="133">
        <f>D55</f>
        <v>79405</v>
      </c>
      <c r="E76" s="133">
        <f t="shared" ref="E76:I76" si="42">E55</f>
        <v>59405</v>
      </c>
      <c r="F76" s="133">
        <f t="shared" si="42"/>
        <v>59405</v>
      </c>
      <c r="G76" s="133">
        <f t="shared" ref="G76:H76" si="43">G55</f>
        <v>59405</v>
      </c>
      <c r="H76" s="133">
        <f t="shared" si="43"/>
        <v>59405</v>
      </c>
      <c r="I76" s="216">
        <f t="shared" si="42"/>
        <v>317025</v>
      </c>
    </row>
    <row r="77" spans="1:10" ht="12.75" x14ac:dyDescent="0.2">
      <c r="C77" s="104" t="s">
        <v>275</v>
      </c>
      <c r="D77" s="134">
        <f>D75-D76</f>
        <v>126644</v>
      </c>
      <c r="E77" s="134">
        <f t="shared" ref="E77:I77" si="44">E75-E76</f>
        <v>113579</v>
      </c>
      <c r="F77" s="134">
        <f t="shared" si="44"/>
        <v>132170</v>
      </c>
      <c r="G77" s="134">
        <f t="shared" ref="G77:H77" si="45">G75-G76</f>
        <v>152415</v>
      </c>
      <c r="H77" s="134">
        <f t="shared" si="45"/>
        <v>175312</v>
      </c>
      <c r="I77" s="132">
        <f t="shared" si="44"/>
        <v>700120</v>
      </c>
    </row>
    <row r="78" spans="1:10" s="15" customFormat="1" ht="12.75" x14ac:dyDescent="0.25">
      <c r="A78" s="90"/>
      <c r="B78" s="77"/>
      <c r="C78" s="80" t="s">
        <v>293</v>
      </c>
      <c r="D78" s="138">
        <f>D156</f>
        <v>335295</v>
      </c>
      <c r="E78" s="138">
        <f t="shared" ref="E78:F78" si="46">E156</f>
        <v>338647</v>
      </c>
      <c r="F78" s="138">
        <f t="shared" si="46"/>
        <v>342034</v>
      </c>
      <c r="G78" s="138">
        <f t="shared" ref="G78:H78" si="47">G156</f>
        <v>345454</v>
      </c>
      <c r="H78" s="138">
        <f t="shared" si="47"/>
        <v>348909</v>
      </c>
      <c r="I78" s="173">
        <f>SUM(D78:H78)</f>
        <v>1710339</v>
      </c>
    </row>
    <row r="79" spans="1:10" s="15" customFormat="1" ht="13.5" thickBot="1" x14ac:dyDescent="0.3">
      <c r="A79" s="90"/>
      <c r="B79" s="77"/>
      <c r="C79" s="80"/>
      <c r="D79" s="62"/>
      <c r="E79" s="62"/>
      <c r="F79" s="62"/>
      <c r="G79" s="62"/>
      <c r="H79" s="62"/>
      <c r="I79" s="62"/>
    </row>
    <row r="80" spans="1:10" ht="18.75" thickBot="1" x14ac:dyDescent="0.3">
      <c r="C80" s="211" t="s">
        <v>262</v>
      </c>
      <c r="D80" s="105">
        <f t="shared" ref="D80:I80" si="48">D77/D78</f>
        <v>0.37770918146706634</v>
      </c>
      <c r="E80" s="105">
        <f t="shared" si="48"/>
        <v>0.33539053941124536</v>
      </c>
      <c r="F80" s="105">
        <f t="shared" si="48"/>
        <v>0.38642357192559806</v>
      </c>
      <c r="G80" s="105">
        <f t="shared" si="48"/>
        <v>0.44120201242423013</v>
      </c>
      <c r="H80" s="105">
        <f t="shared" si="48"/>
        <v>0.5024576608800575</v>
      </c>
      <c r="I80" s="105">
        <f t="shared" si="48"/>
        <v>0.40934574958531611</v>
      </c>
    </row>
    <row r="82" spans="1:12" ht="15.75" x14ac:dyDescent="0.25">
      <c r="C82" s="73" t="str">
        <f>'Cover &amp; Table of Contents'!B33</f>
        <v>Cash Budget</v>
      </c>
      <c r="D82" s="14"/>
      <c r="E82" s="14"/>
      <c r="F82" s="14"/>
      <c r="G82" s="14"/>
      <c r="H82" s="14"/>
      <c r="I82" s="14"/>
      <c r="J82" s="20"/>
    </row>
    <row r="83" spans="1:12" x14ac:dyDescent="0.2">
      <c r="C83" s="21"/>
      <c r="D83" s="13"/>
      <c r="E83" s="13"/>
      <c r="F83" s="13"/>
      <c r="G83" s="13"/>
      <c r="H83" s="13"/>
      <c r="I83" s="13"/>
      <c r="J83" s="14"/>
    </row>
    <row r="84" spans="1:12" ht="14.25" customHeight="1" x14ac:dyDescent="0.25">
      <c r="C84" s="52" t="s">
        <v>5</v>
      </c>
      <c r="D84" s="81" t="s">
        <v>259</v>
      </c>
      <c r="E84" s="81" t="s">
        <v>260</v>
      </c>
      <c r="F84" s="81" t="s">
        <v>261</v>
      </c>
      <c r="G84" s="81" t="s">
        <v>303</v>
      </c>
      <c r="H84" s="81" t="s">
        <v>304</v>
      </c>
      <c r="I84" s="81" t="s">
        <v>305</v>
      </c>
      <c r="J84" s="14"/>
      <c r="K84" s="102"/>
      <c r="L84" s="212" t="s">
        <v>286</v>
      </c>
    </row>
    <row r="85" spans="1:12" ht="14.25" customHeight="1" x14ac:dyDescent="0.25">
      <c r="C85" s="52"/>
      <c r="D85" s="81" t="s">
        <v>6</v>
      </c>
      <c r="E85" s="81" t="s">
        <v>6</v>
      </c>
      <c r="F85" s="81" t="s">
        <v>6</v>
      </c>
      <c r="G85" s="81" t="s">
        <v>6</v>
      </c>
      <c r="H85" s="81" t="s">
        <v>6</v>
      </c>
      <c r="I85" s="81" t="s">
        <v>6</v>
      </c>
      <c r="J85" s="14"/>
      <c r="L85" s="212" t="s">
        <v>285</v>
      </c>
    </row>
    <row r="86" spans="1:12" ht="14.25" customHeight="1" x14ac:dyDescent="0.25">
      <c r="D86" s="82" t="s">
        <v>264</v>
      </c>
      <c r="E86" s="82" t="s">
        <v>264</v>
      </c>
      <c r="F86" s="82" t="s">
        <v>264</v>
      </c>
      <c r="G86" s="82" t="s">
        <v>264</v>
      </c>
      <c r="H86" s="82" t="s">
        <v>264</v>
      </c>
      <c r="I86" s="82" t="s">
        <v>276</v>
      </c>
      <c r="J86" s="14"/>
    </row>
    <row r="87" spans="1:12" ht="14.25" customHeight="1" x14ac:dyDescent="0.2">
      <c r="D87" s="83">
        <f>'Cover &amp; Table of Contents'!$B$15</f>
        <v>0</v>
      </c>
      <c r="E87" s="83">
        <f>'Cover &amp; Table of Contents'!$B$15+1</f>
        <v>1</v>
      </c>
      <c r="F87" s="83">
        <f>'Cover &amp; Table of Contents'!$B$15+2</f>
        <v>2</v>
      </c>
      <c r="G87" s="83">
        <f>'Cover &amp; Table of Contents'!$B$15+3</f>
        <v>3</v>
      </c>
      <c r="H87" s="83">
        <f>'Cover &amp; Table of Contents'!$B$15+4</f>
        <v>4</v>
      </c>
      <c r="I87" s="83" t="str">
        <f>$D$9 &amp; "-"&amp;$H$9</f>
        <v>0-4</v>
      </c>
      <c r="J87" s="14"/>
    </row>
    <row r="88" spans="1:12" ht="14.25" customHeight="1" x14ac:dyDescent="0.2">
      <c r="D88" s="17" t="s">
        <v>125</v>
      </c>
      <c r="E88" s="17" t="s">
        <v>125</v>
      </c>
      <c r="F88" s="17" t="s">
        <v>125</v>
      </c>
      <c r="G88" s="17" t="s">
        <v>125</v>
      </c>
      <c r="H88" s="17" t="s">
        <v>125</v>
      </c>
      <c r="I88" s="17" t="s">
        <v>125</v>
      </c>
      <c r="J88" s="14"/>
    </row>
    <row r="89" spans="1:12" x14ac:dyDescent="0.2">
      <c r="C89" s="21" t="s">
        <v>70</v>
      </c>
      <c r="D89" s="14"/>
      <c r="E89" s="14"/>
      <c r="F89" s="14"/>
      <c r="G89" s="14"/>
      <c r="H89" s="14"/>
      <c r="I89" s="14"/>
      <c r="J89" s="14"/>
    </row>
    <row r="90" spans="1:12" s="23" customFormat="1" ht="5.25" customHeight="1" x14ac:dyDescent="0.2">
      <c r="A90" s="91"/>
      <c r="B90" s="76"/>
      <c r="D90" s="9"/>
      <c r="E90" s="22"/>
      <c r="F90" s="22"/>
      <c r="G90" s="22"/>
      <c r="H90" s="22"/>
      <c r="I90" s="22"/>
      <c r="J90" s="14"/>
    </row>
    <row r="91" spans="1:12" s="23" customFormat="1" x14ac:dyDescent="0.2">
      <c r="A91" s="91"/>
      <c r="B91" s="76"/>
      <c r="C91" s="21" t="s">
        <v>139</v>
      </c>
      <c r="D91" s="139">
        <v>349188</v>
      </c>
      <c r="E91" s="139">
        <v>352679</v>
      </c>
      <c r="F91" s="139">
        <v>356206</v>
      </c>
      <c r="G91" s="139">
        <v>359768</v>
      </c>
      <c r="H91" s="139">
        <v>363366</v>
      </c>
      <c r="I91" s="155">
        <f>SUM(D91:H91)</f>
        <v>1781207</v>
      </c>
      <c r="J91" s="14"/>
    </row>
    <row r="92" spans="1:12" s="23" customFormat="1" ht="6.75" customHeight="1" x14ac:dyDescent="0.2">
      <c r="A92" s="91"/>
      <c r="B92" s="76"/>
      <c r="D92" s="146"/>
      <c r="E92" s="146"/>
      <c r="F92" s="146"/>
      <c r="G92" s="146"/>
      <c r="H92" s="146"/>
      <c r="I92" s="217"/>
      <c r="J92" s="14"/>
    </row>
    <row r="93" spans="1:12" s="23" customFormat="1" x14ac:dyDescent="0.2">
      <c r="A93" s="91"/>
      <c r="B93" s="76"/>
      <c r="C93" s="21" t="s">
        <v>149</v>
      </c>
      <c r="D93" s="139">
        <v>13200</v>
      </c>
      <c r="E93" s="139">
        <v>13500</v>
      </c>
      <c r="F93" s="139">
        <v>14000</v>
      </c>
      <c r="G93" s="139">
        <v>14500</v>
      </c>
      <c r="H93" s="139">
        <v>15000</v>
      </c>
      <c r="I93" s="155">
        <f>SUM(D93:H93)</f>
        <v>70200</v>
      </c>
      <c r="J93" s="14"/>
    </row>
    <row r="94" spans="1:12" s="23" customFormat="1" ht="6.75" customHeight="1" x14ac:dyDescent="0.2">
      <c r="A94" s="91"/>
      <c r="B94" s="76"/>
      <c r="D94" s="146"/>
      <c r="E94" s="146"/>
      <c r="F94" s="146"/>
      <c r="G94" s="146"/>
      <c r="H94" s="146"/>
      <c r="I94" s="217"/>
      <c r="J94" s="14"/>
    </row>
    <row r="95" spans="1:12" s="23" customFormat="1" x14ac:dyDescent="0.2">
      <c r="A95" s="91"/>
      <c r="B95" s="76"/>
      <c r="C95" s="21" t="s">
        <v>140</v>
      </c>
      <c r="D95" s="139">
        <v>3700</v>
      </c>
      <c r="E95" s="139">
        <v>4000</v>
      </c>
      <c r="F95" s="139">
        <v>4300</v>
      </c>
      <c r="G95" s="139">
        <v>4600</v>
      </c>
      <c r="H95" s="139">
        <v>4900</v>
      </c>
      <c r="I95" s="155">
        <f>SUM(D95:H95)</f>
        <v>21500</v>
      </c>
      <c r="J95" s="14"/>
    </row>
    <row r="96" spans="1:12" s="23" customFormat="1" ht="6.75" customHeight="1" x14ac:dyDescent="0.2">
      <c r="A96" s="91"/>
      <c r="B96" s="76"/>
      <c r="D96" s="146"/>
      <c r="E96" s="146"/>
      <c r="F96" s="146"/>
      <c r="G96" s="146"/>
      <c r="H96" s="146"/>
      <c r="I96" s="217"/>
      <c r="J96" s="14"/>
    </row>
    <row r="97" spans="1:10" s="23" customFormat="1" x14ac:dyDescent="0.2">
      <c r="A97" s="91"/>
      <c r="B97" s="76"/>
      <c r="C97" s="21" t="s">
        <v>141</v>
      </c>
      <c r="D97" s="146"/>
      <c r="E97" s="146"/>
      <c r="F97" s="146"/>
      <c r="G97" s="146"/>
      <c r="H97" s="146"/>
      <c r="I97" s="217"/>
      <c r="J97" s="14"/>
    </row>
    <row r="98" spans="1:10" s="23" customFormat="1" ht="12.75" x14ac:dyDescent="0.25">
      <c r="A98" s="91"/>
      <c r="B98" s="76"/>
      <c r="C98" s="80" t="s">
        <v>72</v>
      </c>
      <c r="D98" s="140"/>
      <c r="E98" s="140"/>
      <c r="F98" s="140"/>
      <c r="G98" s="140"/>
      <c r="H98" s="140"/>
      <c r="I98" s="156">
        <f t="shared" ref="I98:I99" si="49">SUM(D98:H98)</f>
        <v>0</v>
      </c>
      <c r="J98" s="14"/>
    </row>
    <row r="99" spans="1:10" s="23" customFormat="1" ht="12.75" x14ac:dyDescent="0.25">
      <c r="A99" s="91"/>
      <c r="B99" s="76"/>
      <c r="C99" s="80" t="s">
        <v>75</v>
      </c>
      <c r="D99" s="141"/>
      <c r="E99" s="141"/>
      <c r="F99" s="141"/>
      <c r="G99" s="141"/>
      <c r="H99" s="141"/>
      <c r="I99" s="159">
        <f t="shared" si="49"/>
        <v>0</v>
      </c>
      <c r="J99" s="14"/>
    </row>
    <row r="100" spans="1:10" s="23" customFormat="1" x14ac:dyDescent="0.2">
      <c r="A100" s="91"/>
      <c r="B100" s="76"/>
      <c r="D100" s="228">
        <f>SUM(D98:D99)</f>
        <v>0</v>
      </c>
      <c r="E100" s="228">
        <f t="shared" ref="E100:F100" si="50">SUM(E98:E99)</f>
        <v>0</v>
      </c>
      <c r="F100" s="228">
        <f t="shared" si="50"/>
        <v>0</v>
      </c>
      <c r="G100" s="228">
        <f t="shared" ref="G100:H100" si="51">SUM(G98:G99)</f>
        <v>0</v>
      </c>
      <c r="H100" s="228">
        <f t="shared" si="51"/>
        <v>0</v>
      </c>
      <c r="I100" s="228">
        <f>SUM(I98:I99)</f>
        <v>0</v>
      </c>
      <c r="J100" s="14"/>
    </row>
    <row r="101" spans="1:10" s="23" customFormat="1" ht="6.75" customHeight="1" x14ac:dyDescent="0.2">
      <c r="A101" s="91"/>
      <c r="B101" s="76"/>
      <c r="D101" s="146"/>
      <c r="E101" s="146"/>
      <c r="F101" s="146"/>
      <c r="G101" s="146"/>
      <c r="H101" s="146"/>
      <c r="I101" s="217"/>
      <c r="J101" s="14"/>
    </row>
    <row r="102" spans="1:10" s="23" customFormat="1" x14ac:dyDescent="0.2">
      <c r="A102" s="91"/>
      <c r="B102" s="76"/>
      <c r="C102" s="21" t="s">
        <v>142</v>
      </c>
      <c r="D102" s="146"/>
      <c r="E102" s="146"/>
      <c r="F102" s="146"/>
      <c r="G102" s="146"/>
      <c r="H102" s="146"/>
      <c r="I102" s="217"/>
      <c r="J102" s="14"/>
    </row>
    <row r="103" spans="1:10" s="23" customFormat="1" ht="12.75" x14ac:dyDescent="0.25">
      <c r="A103" s="91"/>
      <c r="B103" s="76"/>
      <c r="C103" s="80" t="s">
        <v>80</v>
      </c>
      <c r="D103" s="139"/>
      <c r="E103" s="139"/>
      <c r="F103" s="139"/>
      <c r="G103" s="139"/>
      <c r="H103" s="139"/>
      <c r="I103" s="155">
        <f t="shared" ref="I103" si="52">SUM(D103:H103)</f>
        <v>0</v>
      </c>
      <c r="J103" s="14"/>
    </row>
    <row r="104" spans="1:10" s="23" customFormat="1" ht="6.75" customHeight="1" x14ac:dyDescent="0.2">
      <c r="A104" s="91"/>
      <c r="B104" s="76"/>
      <c r="D104" s="147"/>
      <c r="E104" s="147"/>
      <c r="F104" s="147"/>
      <c r="G104" s="147"/>
      <c r="H104" s="147"/>
      <c r="I104" s="218"/>
      <c r="J104" s="14"/>
    </row>
    <row r="105" spans="1:10" s="23" customFormat="1" x14ac:dyDescent="0.2">
      <c r="A105" s="91"/>
      <c r="B105" s="76"/>
      <c r="C105" s="24" t="s">
        <v>143</v>
      </c>
      <c r="D105" s="139">
        <v>109689</v>
      </c>
      <c r="E105" s="139"/>
      <c r="F105" s="139"/>
      <c r="G105" s="139"/>
      <c r="H105" s="139"/>
      <c r="I105" s="155">
        <f t="shared" ref="I105" si="53">SUM(D105:H105)</f>
        <v>109689</v>
      </c>
      <c r="J105" s="14"/>
    </row>
    <row r="106" spans="1:10" s="23" customFormat="1" ht="6.75" customHeight="1" x14ac:dyDescent="0.2">
      <c r="A106" s="91"/>
      <c r="B106" s="76"/>
      <c r="D106" s="147"/>
      <c r="E106" s="147"/>
      <c r="F106" s="147"/>
      <c r="G106" s="147"/>
      <c r="H106" s="147"/>
      <c r="I106" s="218"/>
      <c r="J106" s="14"/>
    </row>
    <row r="107" spans="1:10" s="23" customFormat="1" x14ac:dyDescent="0.2">
      <c r="A107" s="91"/>
      <c r="B107" s="76"/>
      <c r="C107" s="24" t="s">
        <v>144</v>
      </c>
      <c r="D107" s="139"/>
      <c r="E107" s="139"/>
      <c r="F107" s="139"/>
      <c r="G107" s="139"/>
      <c r="H107" s="139"/>
      <c r="I107" s="155">
        <f t="shared" ref="I107" si="54">SUM(D107:H107)</f>
        <v>0</v>
      </c>
      <c r="J107" s="14"/>
    </row>
    <row r="108" spans="1:10" s="23" customFormat="1" ht="6.75" customHeight="1" x14ac:dyDescent="0.2">
      <c r="A108" s="91"/>
      <c r="B108" s="76"/>
      <c r="D108" s="148"/>
      <c r="E108" s="148"/>
      <c r="F108" s="148"/>
      <c r="G108" s="148"/>
      <c r="H108" s="148"/>
      <c r="I108" s="219"/>
      <c r="J108" s="14"/>
    </row>
    <row r="109" spans="1:10" s="23" customFormat="1" x14ac:dyDescent="0.2">
      <c r="A109" s="91"/>
      <c r="B109" s="76"/>
      <c r="C109" s="24" t="s">
        <v>145</v>
      </c>
      <c r="D109" s="139">
        <v>4000</v>
      </c>
      <c r="E109" s="139">
        <v>4500</v>
      </c>
      <c r="F109" s="139">
        <v>5000</v>
      </c>
      <c r="G109" s="139">
        <v>5500</v>
      </c>
      <c r="H109" s="139">
        <v>6000</v>
      </c>
      <c r="I109" s="155">
        <f t="shared" ref="I109" si="55">SUM(D109:H109)</f>
        <v>25000</v>
      </c>
      <c r="J109" s="14"/>
    </row>
    <row r="110" spans="1:10" s="23" customFormat="1" ht="6.75" customHeight="1" x14ac:dyDescent="0.2">
      <c r="A110" s="91"/>
      <c r="B110" s="76"/>
      <c r="D110" s="148"/>
      <c r="E110" s="148"/>
      <c r="F110" s="148"/>
      <c r="G110" s="148"/>
      <c r="H110" s="148"/>
      <c r="I110" s="219"/>
      <c r="J110" s="14"/>
    </row>
    <row r="111" spans="1:10" s="23" customFormat="1" x14ac:dyDescent="0.2">
      <c r="A111" s="91"/>
      <c r="B111" s="76"/>
      <c r="C111" s="21" t="s">
        <v>96</v>
      </c>
      <c r="D111" s="139">
        <v>9000</v>
      </c>
      <c r="E111" s="139">
        <v>9500</v>
      </c>
      <c r="F111" s="139">
        <v>10000</v>
      </c>
      <c r="G111" s="139">
        <v>10500</v>
      </c>
      <c r="H111" s="139">
        <v>11000</v>
      </c>
      <c r="I111" s="155">
        <f t="shared" ref="I111" si="56">SUM(D111:H111)</f>
        <v>50000</v>
      </c>
      <c r="J111" s="14"/>
    </row>
    <row r="112" spans="1:10" s="23" customFormat="1" ht="6.75" customHeight="1" x14ac:dyDescent="0.2">
      <c r="A112" s="91"/>
      <c r="B112" s="76"/>
      <c r="D112" s="149"/>
      <c r="E112" s="149"/>
      <c r="F112" s="149"/>
      <c r="G112" s="149"/>
      <c r="H112" s="149"/>
      <c r="I112" s="149"/>
      <c r="J112" s="14"/>
    </row>
    <row r="113" spans="1:10" s="23" customFormat="1" x14ac:dyDescent="0.2">
      <c r="A113" s="91"/>
      <c r="B113" s="76"/>
      <c r="C113" s="21" t="s">
        <v>81</v>
      </c>
      <c r="D113" s="143">
        <f>SUM(D91,D93,D95,D100,D103,D105,D107,D109,D111)</f>
        <v>488777</v>
      </c>
      <c r="E113" s="143">
        <f t="shared" ref="E113:F113" si="57">SUM(E91,E93,E95,E100,E103,E105,E107,E109,E111)</f>
        <v>384179</v>
      </c>
      <c r="F113" s="143">
        <f t="shared" si="57"/>
        <v>389506</v>
      </c>
      <c r="G113" s="143">
        <f t="shared" ref="G113:H113" si="58">SUM(G91,G93,G95,G100,G103,G105,G107,G109,G111)</f>
        <v>394868</v>
      </c>
      <c r="H113" s="143">
        <f t="shared" si="58"/>
        <v>400266</v>
      </c>
      <c r="I113" s="143">
        <f t="shared" ref="I113" si="59">SUM(D113:H113)</f>
        <v>2057596</v>
      </c>
      <c r="J113" s="14"/>
    </row>
    <row r="114" spans="1:10" ht="6.75" customHeight="1" x14ac:dyDescent="0.2">
      <c r="D114" s="150"/>
      <c r="E114" s="150"/>
      <c r="F114" s="150"/>
      <c r="G114" s="150"/>
      <c r="H114" s="150"/>
      <c r="I114" s="150"/>
      <c r="J114" s="14"/>
    </row>
    <row r="115" spans="1:10" ht="14.25" customHeight="1" x14ac:dyDescent="0.2">
      <c r="C115" s="21" t="s">
        <v>71</v>
      </c>
      <c r="D115" s="150"/>
      <c r="E115" s="150"/>
      <c r="F115" s="150"/>
      <c r="G115" s="150"/>
      <c r="H115" s="150"/>
      <c r="I115" s="150"/>
      <c r="J115" s="14"/>
    </row>
    <row r="116" spans="1:10" ht="6.75" customHeight="1" x14ac:dyDescent="0.2">
      <c r="C116" s="21"/>
      <c r="D116" s="150"/>
      <c r="E116" s="150"/>
      <c r="F116" s="150"/>
      <c r="G116" s="150"/>
      <c r="H116" s="150"/>
      <c r="I116" s="150"/>
      <c r="J116" s="14"/>
    </row>
    <row r="117" spans="1:10" s="23" customFormat="1" x14ac:dyDescent="0.2">
      <c r="A117" s="91"/>
      <c r="B117" s="76"/>
      <c r="C117" s="24" t="s">
        <v>11</v>
      </c>
      <c r="D117" s="139">
        <v>111128</v>
      </c>
      <c r="E117" s="139">
        <v>112239</v>
      </c>
      <c r="F117" s="139">
        <v>113361</v>
      </c>
      <c r="G117" s="139">
        <v>114495</v>
      </c>
      <c r="H117" s="139">
        <v>115640</v>
      </c>
      <c r="I117" s="154">
        <f t="shared" ref="I117" si="60">SUM(D117:H117)</f>
        <v>566863</v>
      </c>
      <c r="J117" s="14"/>
    </row>
    <row r="118" spans="1:10" s="23" customFormat="1" ht="6.75" customHeight="1" x14ac:dyDescent="0.2">
      <c r="A118" s="91"/>
      <c r="B118" s="76"/>
      <c r="D118" s="148"/>
      <c r="E118" s="148"/>
      <c r="F118" s="148"/>
      <c r="G118" s="148"/>
      <c r="H118" s="148"/>
      <c r="I118" s="148"/>
      <c r="J118" s="14"/>
    </row>
    <row r="119" spans="1:10" s="23" customFormat="1" x14ac:dyDescent="0.2">
      <c r="A119" s="91"/>
      <c r="B119" s="76"/>
      <c r="C119" s="21" t="s">
        <v>247</v>
      </c>
      <c r="D119" s="139">
        <v>207632</v>
      </c>
      <c r="E119" s="139">
        <v>209708</v>
      </c>
      <c r="F119" s="139">
        <v>211805</v>
      </c>
      <c r="G119" s="139">
        <v>213923</v>
      </c>
      <c r="H119" s="139">
        <v>216062</v>
      </c>
      <c r="I119" s="154">
        <f t="shared" ref="I119" si="61">SUM(D119:H119)</f>
        <v>1059130</v>
      </c>
      <c r="J119" s="14"/>
    </row>
    <row r="120" spans="1:10" s="23" customFormat="1" ht="6.75" customHeight="1" x14ac:dyDescent="0.2">
      <c r="A120" s="91"/>
      <c r="B120" s="76"/>
      <c r="D120" s="148"/>
      <c r="E120" s="148"/>
      <c r="F120" s="148"/>
      <c r="G120" s="148"/>
      <c r="H120" s="148"/>
      <c r="I120" s="148"/>
      <c r="J120" s="13"/>
    </row>
    <row r="121" spans="1:10" s="23" customFormat="1" x14ac:dyDescent="0.2">
      <c r="A121" s="91"/>
      <c r="B121" s="76"/>
      <c r="C121" s="21" t="s">
        <v>248</v>
      </c>
      <c r="D121" s="139">
        <v>44750</v>
      </c>
      <c r="E121" s="139">
        <v>45197</v>
      </c>
      <c r="F121" s="139">
        <v>45649</v>
      </c>
      <c r="G121" s="139">
        <v>46105</v>
      </c>
      <c r="H121" s="139">
        <v>45567</v>
      </c>
      <c r="I121" s="154">
        <f t="shared" ref="I121" si="62">SUM(D121:H121)</f>
        <v>227268</v>
      </c>
      <c r="J121" s="13"/>
    </row>
    <row r="122" spans="1:10" s="23" customFormat="1" ht="6.75" customHeight="1" x14ac:dyDescent="0.2">
      <c r="A122" s="91"/>
      <c r="B122" s="76"/>
      <c r="C122" s="21"/>
      <c r="D122" s="147"/>
      <c r="E122" s="147"/>
      <c r="F122" s="147"/>
      <c r="G122" s="147"/>
      <c r="H122" s="147"/>
      <c r="I122" s="147"/>
      <c r="J122" s="13"/>
    </row>
    <row r="123" spans="1:10" s="23" customFormat="1" x14ac:dyDescent="0.2">
      <c r="A123" s="91"/>
      <c r="B123" s="76"/>
      <c r="C123" s="21"/>
      <c r="D123" s="148"/>
      <c r="E123" s="148"/>
      <c r="F123" s="148"/>
      <c r="G123" s="148"/>
      <c r="H123" s="148"/>
      <c r="I123" s="148"/>
      <c r="J123" s="13"/>
    </row>
    <row r="124" spans="1:10" s="23" customFormat="1" x14ac:dyDescent="0.2">
      <c r="A124" s="91"/>
      <c r="B124" s="76"/>
      <c r="C124" s="24" t="s">
        <v>249</v>
      </c>
      <c r="D124" s="139"/>
      <c r="E124" s="139"/>
      <c r="F124" s="139"/>
      <c r="G124" s="139"/>
      <c r="H124" s="139"/>
      <c r="I124" s="155">
        <f t="shared" ref="I124" si="63">SUM(D124:H124)</f>
        <v>0</v>
      </c>
      <c r="J124" s="13"/>
    </row>
    <row r="125" spans="1:10" s="23" customFormat="1" ht="4.5" customHeight="1" x14ac:dyDescent="0.2">
      <c r="A125" s="91"/>
      <c r="B125" s="76"/>
      <c r="D125" s="151"/>
      <c r="E125" s="151"/>
      <c r="F125" s="151"/>
      <c r="G125" s="151"/>
      <c r="H125" s="151"/>
      <c r="I125" s="220"/>
      <c r="J125" s="13"/>
    </row>
    <row r="126" spans="1:10" s="23" customFormat="1" x14ac:dyDescent="0.2">
      <c r="A126" s="91"/>
      <c r="B126" s="76"/>
      <c r="C126" s="21" t="s">
        <v>250</v>
      </c>
      <c r="D126" s="148"/>
      <c r="E126" s="148"/>
      <c r="F126" s="148"/>
      <c r="G126" s="148"/>
      <c r="H126" s="148"/>
      <c r="I126" s="219"/>
      <c r="J126" s="13"/>
    </row>
    <row r="127" spans="1:10" s="23" customFormat="1" ht="12.75" x14ac:dyDescent="0.25">
      <c r="A127" s="91"/>
      <c r="B127" s="76"/>
      <c r="C127" s="80" t="s">
        <v>74</v>
      </c>
      <c r="D127" s="140">
        <v>93488</v>
      </c>
      <c r="E127" s="140">
        <v>50000</v>
      </c>
      <c r="F127" s="140"/>
      <c r="G127" s="140"/>
      <c r="H127" s="140"/>
      <c r="I127" s="156">
        <f t="shared" ref="I127:I131" si="64">SUM(D127:H127)</f>
        <v>143488</v>
      </c>
      <c r="J127" s="13"/>
    </row>
    <row r="128" spans="1:10" s="23" customFormat="1" ht="12.75" x14ac:dyDescent="0.25">
      <c r="A128" s="91"/>
      <c r="B128" s="76"/>
      <c r="C128" s="80" t="s">
        <v>101</v>
      </c>
      <c r="D128" s="142">
        <v>25000</v>
      </c>
      <c r="E128" s="142"/>
      <c r="F128" s="142"/>
      <c r="G128" s="142"/>
      <c r="H128" s="142"/>
      <c r="I128" s="157">
        <f t="shared" si="64"/>
        <v>25000</v>
      </c>
      <c r="J128" s="13"/>
    </row>
    <row r="129" spans="1:12" s="23" customFormat="1" ht="12.75" x14ac:dyDescent="0.25">
      <c r="A129" s="91"/>
      <c r="B129" s="76"/>
      <c r="C129" s="80" t="s">
        <v>102</v>
      </c>
      <c r="D129" s="142"/>
      <c r="E129" s="142"/>
      <c r="F129" s="142"/>
      <c r="G129" s="142"/>
      <c r="H129" s="142"/>
      <c r="I129" s="157">
        <f t="shared" si="64"/>
        <v>0</v>
      </c>
      <c r="J129" s="13"/>
    </row>
    <row r="130" spans="1:12" s="23" customFormat="1" ht="12.75" x14ac:dyDescent="0.25">
      <c r="A130" s="91"/>
      <c r="B130" s="76"/>
      <c r="C130" s="80" t="s">
        <v>73</v>
      </c>
      <c r="D130" s="142"/>
      <c r="E130" s="142"/>
      <c r="F130" s="142"/>
      <c r="G130" s="142"/>
      <c r="H130" s="142"/>
      <c r="I130" s="157">
        <f t="shared" si="64"/>
        <v>0</v>
      </c>
      <c r="J130" s="13"/>
    </row>
    <row r="131" spans="1:12" s="23" customFormat="1" x14ac:dyDescent="0.2">
      <c r="A131" s="91"/>
      <c r="B131" s="76"/>
      <c r="C131" s="56" t="s">
        <v>318</v>
      </c>
      <c r="D131" s="141">
        <v>67100</v>
      </c>
      <c r="E131" s="141"/>
      <c r="F131" s="141"/>
      <c r="G131" s="141"/>
      <c r="H131" s="141"/>
      <c r="I131" s="159">
        <f t="shared" si="64"/>
        <v>67100</v>
      </c>
      <c r="J131" s="13"/>
    </row>
    <row r="132" spans="1:12" s="23" customFormat="1" x14ac:dyDescent="0.2">
      <c r="A132" s="91"/>
      <c r="B132" s="76"/>
      <c r="D132" s="138">
        <f t="shared" ref="D132:I132" si="65">SUM(D127:D131)</f>
        <v>185588</v>
      </c>
      <c r="E132" s="138">
        <f t="shared" si="65"/>
        <v>50000</v>
      </c>
      <c r="F132" s="138">
        <f t="shared" si="65"/>
        <v>0</v>
      </c>
      <c r="G132" s="138">
        <f t="shared" si="65"/>
        <v>0</v>
      </c>
      <c r="H132" s="138">
        <f t="shared" si="65"/>
        <v>0</v>
      </c>
      <c r="I132" s="173">
        <f t="shared" si="65"/>
        <v>235588</v>
      </c>
      <c r="J132" s="13"/>
    </row>
    <row r="133" spans="1:12" s="23" customFormat="1" ht="6.75" customHeight="1" x14ac:dyDescent="0.2">
      <c r="A133" s="91"/>
      <c r="B133" s="76"/>
      <c r="D133" s="147"/>
      <c r="E133" s="147"/>
      <c r="F133" s="147"/>
      <c r="G133" s="147"/>
      <c r="H133" s="147"/>
      <c r="I133" s="218"/>
      <c r="J133" s="13"/>
    </row>
    <row r="134" spans="1:12" s="23" customFormat="1" x14ac:dyDescent="0.2">
      <c r="A134" s="91"/>
      <c r="B134" s="76"/>
      <c r="C134" s="24" t="s">
        <v>146</v>
      </c>
      <c r="D134" s="140"/>
      <c r="E134" s="140"/>
      <c r="F134" s="140"/>
      <c r="G134" s="140"/>
      <c r="H134" s="140"/>
      <c r="I134" s="156">
        <f t="shared" ref="I134:I137" si="66">SUM(D134:H134)</f>
        <v>0</v>
      </c>
      <c r="J134" s="13"/>
    </row>
    <row r="135" spans="1:12" s="23" customFormat="1" x14ac:dyDescent="0.2">
      <c r="A135" s="91"/>
      <c r="B135" s="76"/>
      <c r="C135" s="24" t="s">
        <v>147</v>
      </c>
      <c r="D135" s="142"/>
      <c r="E135" s="142"/>
      <c r="F135" s="142"/>
      <c r="G135" s="142"/>
      <c r="H135" s="142"/>
      <c r="I135" s="157">
        <f t="shared" si="66"/>
        <v>0</v>
      </c>
      <c r="J135" s="13"/>
    </row>
    <row r="136" spans="1:12" s="23" customFormat="1" x14ac:dyDescent="0.2">
      <c r="A136" s="91"/>
      <c r="B136" s="76"/>
      <c r="C136" s="24" t="s">
        <v>148</v>
      </c>
      <c r="D136" s="142"/>
      <c r="E136" s="142"/>
      <c r="F136" s="142"/>
      <c r="G136" s="142"/>
      <c r="H136" s="142"/>
      <c r="I136" s="157">
        <f t="shared" si="66"/>
        <v>0</v>
      </c>
      <c r="J136" s="13"/>
    </row>
    <row r="137" spans="1:12" s="23" customFormat="1" x14ac:dyDescent="0.2">
      <c r="A137" s="91"/>
      <c r="B137" s="76"/>
      <c r="C137" s="241" t="s">
        <v>306</v>
      </c>
      <c r="D137" s="141">
        <v>100</v>
      </c>
      <c r="E137" s="141">
        <v>100</v>
      </c>
      <c r="F137" s="141">
        <v>100</v>
      </c>
      <c r="G137" s="141">
        <v>100</v>
      </c>
      <c r="H137" s="141">
        <v>100</v>
      </c>
      <c r="I137" s="159">
        <f t="shared" si="66"/>
        <v>500</v>
      </c>
      <c r="J137" s="13"/>
    </row>
    <row r="138" spans="1:12" s="58" customFormat="1" x14ac:dyDescent="0.2">
      <c r="A138" s="90"/>
      <c r="B138" s="77"/>
      <c r="D138" s="144">
        <f t="shared" ref="D138:H138" si="67">SUM(D134:D137)</f>
        <v>100</v>
      </c>
      <c r="E138" s="144">
        <f t="shared" si="67"/>
        <v>100</v>
      </c>
      <c r="F138" s="144">
        <f t="shared" si="67"/>
        <v>100</v>
      </c>
      <c r="G138" s="144">
        <f t="shared" si="67"/>
        <v>100</v>
      </c>
      <c r="H138" s="144">
        <f t="shared" si="67"/>
        <v>100</v>
      </c>
      <c r="I138" s="144">
        <f>SUM(I134:I137)</f>
        <v>500</v>
      </c>
      <c r="J138" s="60"/>
    </row>
    <row r="139" spans="1:12" ht="6.75" customHeight="1" x14ac:dyDescent="0.2">
      <c r="D139" s="152"/>
      <c r="E139" s="152"/>
      <c r="F139" s="152"/>
      <c r="G139" s="152"/>
      <c r="H139" s="152"/>
      <c r="I139" s="152"/>
      <c r="J139" s="13"/>
    </row>
    <row r="140" spans="1:12" ht="14.25" customHeight="1" x14ac:dyDescent="0.2">
      <c r="C140" s="21" t="s">
        <v>82</v>
      </c>
      <c r="D140" s="145">
        <f t="shared" ref="D140:H140" si="68">SUM(D138,D132,D124,D121,D119,D117)</f>
        <v>549198</v>
      </c>
      <c r="E140" s="145">
        <f t="shared" si="68"/>
        <v>417244</v>
      </c>
      <c r="F140" s="145">
        <f t="shared" si="68"/>
        <v>370915</v>
      </c>
      <c r="G140" s="145">
        <f t="shared" si="68"/>
        <v>374623</v>
      </c>
      <c r="H140" s="145">
        <f t="shared" si="68"/>
        <v>377369</v>
      </c>
      <c r="I140" s="145">
        <f>SUM(I138,I132,I124,I121,I119,I117)</f>
        <v>2089349</v>
      </c>
      <c r="J140" s="13"/>
    </row>
    <row r="141" spans="1:12" ht="6.75" customHeight="1" thickBot="1" x14ac:dyDescent="0.25">
      <c r="D141" s="153"/>
      <c r="E141" s="153"/>
      <c r="F141" s="153"/>
      <c r="G141" s="153"/>
      <c r="H141" s="153"/>
      <c r="I141" s="153"/>
      <c r="J141" s="13"/>
    </row>
    <row r="142" spans="1:12" ht="14.25" customHeight="1" x14ac:dyDescent="0.2">
      <c r="C142" s="21" t="s">
        <v>83</v>
      </c>
      <c r="D142" s="160">
        <f t="shared" ref="D142:H142" si="69">D113-D140</f>
        <v>-60421</v>
      </c>
      <c r="E142" s="161">
        <f t="shared" si="69"/>
        <v>-33065</v>
      </c>
      <c r="F142" s="161">
        <f t="shared" si="69"/>
        <v>18591</v>
      </c>
      <c r="G142" s="161">
        <f t="shared" si="69"/>
        <v>20245</v>
      </c>
      <c r="H142" s="161">
        <f t="shared" si="69"/>
        <v>22897</v>
      </c>
      <c r="I142" s="161">
        <f>I113-I140</f>
        <v>-31753</v>
      </c>
      <c r="J142" s="13"/>
    </row>
    <row r="143" spans="1:12" ht="14.25" customHeight="1" x14ac:dyDescent="0.2">
      <c r="C143" s="21" t="s">
        <v>257</v>
      </c>
      <c r="D143" s="162">
        <v>245864</v>
      </c>
      <c r="E143" s="145">
        <f>D144</f>
        <v>185443</v>
      </c>
      <c r="F143" s="145">
        <f>E144</f>
        <v>152378</v>
      </c>
      <c r="G143" s="145">
        <f>F144</f>
        <v>170969</v>
      </c>
      <c r="H143" s="145">
        <f>G144</f>
        <v>191214</v>
      </c>
      <c r="I143" s="145">
        <f>D143</f>
        <v>245864</v>
      </c>
      <c r="J143" s="13"/>
      <c r="K143" s="102"/>
      <c r="L143" s="229" t="s">
        <v>296</v>
      </c>
    </row>
    <row r="144" spans="1:12" ht="14.25" customHeight="1" thickBot="1" x14ac:dyDescent="0.25">
      <c r="C144" s="21" t="s">
        <v>258</v>
      </c>
      <c r="D144" s="163">
        <f t="shared" ref="D144:I144" si="70">D142+D143</f>
        <v>185443</v>
      </c>
      <c r="E144" s="164">
        <f t="shared" si="70"/>
        <v>152378</v>
      </c>
      <c r="F144" s="164">
        <f t="shared" si="70"/>
        <v>170969</v>
      </c>
      <c r="G144" s="164">
        <f t="shared" si="70"/>
        <v>191214</v>
      </c>
      <c r="H144" s="164">
        <f t="shared" si="70"/>
        <v>214111</v>
      </c>
      <c r="I144" s="164">
        <f t="shared" si="70"/>
        <v>214111</v>
      </c>
      <c r="J144" s="13"/>
    </row>
    <row r="145" spans="1:10" ht="14.25" customHeight="1" x14ac:dyDescent="0.2">
      <c r="C145" s="21"/>
      <c r="D145" s="59"/>
      <c r="E145" s="59"/>
      <c r="F145" s="59"/>
      <c r="G145" s="59"/>
      <c r="H145" s="59"/>
      <c r="I145" s="59"/>
      <c r="J145" s="13"/>
    </row>
    <row r="146" spans="1:10" ht="15.75" x14ac:dyDescent="0.25">
      <c r="C146" s="73" t="str">
        <f>'Cover &amp; Table of Contents'!B34</f>
        <v>Detailed Estimates of Income</v>
      </c>
      <c r="D146" s="13"/>
      <c r="E146" s="13"/>
      <c r="F146" s="59"/>
      <c r="G146" s="59"/>
      <c r="H146" s="59"/>
      <c r="I146" s="59"/>
      <c r="J146" s="59"/>
    </row>
    <row r="147" spans="1:10" ht="18" customHeight="1" x14ac:dyDescent="0.2">
      <c r="C147" s="21"/>
      <c r="D147" s="27"/>
      <c r="E147" s="27"/>
      <c r="F147" s="27"/>
      <c r="G147" s="27"/>
      <c r="H147" s="27"/>
      <c r="I147" s="10"/>
      <c r="J147" s="10"/>
    </row>
    <row r="148" spans="1:10" s="16" customFormat="1" ht="12.75" x14ac:dyDescent="0.25">
      <c r="A148" s="90"/>
      <c r="B148" s="77"/>
      <c r="C148" s="52" t="s">
        <v>5</v>
      </c>
      <c r="D148" s="81" t="s">
        <v>259</v>
      </c>
      <c r="E148" s="81" t="s">
        <v>260</v>
      </c>
      <c r="F148" s="81" t="s">
        <v>261</v>
      </c>
      <c r="G148" s="81" t="s">
        <v>303</v>
      </c>
      <c r="H148" s="81" t="s">
        <v>304</v>
      </c>
      <c r="I148" s="81" t="s">
        <v>305</v>
      </c>
    </row>
    <row r="149" spans="1:10" s="16" customFormat="1" ht="12.75" x14ac:dyDescent="0.25">
      <c r="A149" s="90"/>
      <c r="B149" s="77"/>
      <c r="C149" s="52"/>
      <c r="D149" s="81" t="s">
        <v>6</v>
      </c>
      <c r="E149" s="81" t="s">
        <v>6</v>
      </c>
      <c r="F149" s="81" t="s">
        <v>6</v>
      </c>
      <c r="G149" s="81" t="s">
        <v>6</v>
      </c>
      <c r="H149" s="81" t="s">
        <v>6</v>
      </c>
      <c r="I149" s="81" t="s">
        <v>6</v>
      </c>
    </row>
    <row r="150" spans="1:10" s="51" customFormat="1" ht="12.75" x14ac:dyDescent="0.25">
      <c r="A150" s="90"/>
      <c r="B150" s="77"/>
      <c r="C150" s="52"/>
      <c r="D150" s="82" t="s">
        <v>264</v>
      </c>
      <c r="E150" s="82" t="s">
        <v>264</v>
      </c>
      <c r="F150" s="82" t="s">
        <v>264</v>
      </c>
      <c r="G150" s="82" t="s">
        <v>264</v>
      </c>
      <c r="H150" s="82" t="s">
        <v>264</v>
      </c>
      <c r="I150" s="82" t="s">
        <v>276</v>
      </c>
    </row>
    <row r="151" spans="1:10" s="24" customFormat="1" ht="17.25" customHeight="1" x14ac:dyDescent="0.2">
      <c r="A151" s="90"/>
      <c r="B151" s="77"/>
      <c r="D151" s="83">
        <f>'Cover &amp; Table of Contents'!$B$15</f>
        <v>0</v>
      </c>
      <c r="E151" s="83">
        <f>'Cover &amp; Table of Contents'!$B$15+1</f>
        <v>1</v>
      </c>
      <c r="F151" s="83">
        <f>'Cover &amp; Table of Contents'!$B$15+2</f>
        <v>2</v>
      </c>
      <c r="G151" s="83">
        <f>'Cover &amp; Table of Contents'!$B$15+3</f>
        <v>3</v>
      </c>
      <c r="H151" s="83">
        <f>'Cover &amp; Table of Contents'!$B$15+4</f>
        <v>4</v>
      </c>
      <c r="I151" s="83" t="str">
        <f>$D$9 &amp; "-"&amp;$H$9</f>
        <v>0-4</v>
      </c>
    </row>
    <row r="152" spans="1:10" ht="14.25" customHeight="1" x14ac:dyDescent="0.2">
      <c r="D152" s="17" t="s">
        <v>125</v>
      </c>
      <c r="E152" s="17" t="s">
        <v>125</v>
      </c>
      <c r="F152" s="17" t="s">
        <v>125</v>
      </c>
      <c r="G152" s="17" t="s">
        <v>125</v>
      </c>
      <c r="H152" s="17" t="s">
        <v>125</v>
      </c>
      <c r="I152" s="17" t="s">
        <v>125</v>
      </c>
      <c r="J152" s="14"/>
    </row>
    <row r="153" spans="1:10" x14ac:dyDescent="0.2">
      <c r="C153" s="21" t="s">
        <v>1</v>
      </c>
      <c r="D153" s="25"/>
      <c r="E153" s="25"/>
      <c r="F153" s="25"/>
      <c r="G153" s="25"/>
      <c r="H153" s="25"/>
      <c r="I153" s="25"/>
      <c r="J153" s="14"/>
    </row>
    <row r="154" spans="1:10" x14ac:dyDescent="0.2">
      <c r="A154" s="92"/>
      <c r="B154" s="78"/>
      <c r="D154" s="11"/>
      <c r="E154" s="11"/>
      <c r="F154" s="11"/>
      <c r="G154" s="11"/>
      <c r="H154" s="11"/>
      <c r="I154" s="25"/>
      <c r="J154" s="14"/>
    </row>
    <row r="155" spans="1:10" x14ac:dyDescent="0.2">
      <c r="A155" s="92">
        <v>1</v>
      </c>
      <c r="C155" s="24" t="s">
        <v>273</v>
      </c>
      <c r="D155" s="11"/>
      <c r="E155" s="11"/>
      <c r="F155" s="11"/>
      <c r="G155" s="11"/>
      <c r="H155" s="11"/>
      <c r="I155" s="25"/>
      <c r="J155" s="14"/>
    </row>
    <row r="156" spans="1:10" ht="12.75" x14ac:dyDescent="0.25">
      <c r="A156" s="92"/>
      <c r="B156" s="76" t="s">
        <v>150</v>
      </c>
      <c r="C156" s="80" t="s">
        <v>38</v>
      </c>
      <c r="D156" s="166">
        <v>335295</v>
      </c>
      <c r="E156" s="166">
        <v>338647</v>
      </c>
      <c r="F156" s="166">
        <v>342034</v>
      </c>
      <c r="G156" s="166">
        <v>345454</v>
      </c>
      <c r="H156" s="166">
        <v>348909</v>
      </c>
      <c r="I156" s="215">
        <f>SUM(D156:H156)</f>
        <v>1710339</v>
      </c>
      <c r="J156" s="14"/>
    </row>
    <row r="157" spans="1:10" ht="12.75" x14ac:dyDescent="0.25">
      <c r="B157" s="76" t="s">
        <v>151</v>
      </c>
      <c r="C157" s="80" t="s">
        <v>95</v>
      </c>
      <c r="D157" s="169"/>
      <c r="E157" s="169">
        <v>75000</v>
      </c>
      <c r="F157" s="169">
        <v>30000</v>
      </c>
      <c r="G157" s="169">
        <v>35000</v>
      </c>
      <c r="H157" s="169">
        <v>40000</v>
      </c>
      <c r="I157" s="216">
        <f t="shared" ref="I157:I158" si="71">SUM(D157:H157)</f>
        <v>180000</v>
      </c>
      <c r="J157" s="14"/>
    </row>
    <row r="158" spans="1:10" ht="12.75" x14ac:dyDescent="0.25">
      <c r="B158" s="76" t="s">
        <v>152</v>
      </c>
      <c r="C158" s="80" t="s">
        <v>79</v>
      </c>
      <c r="D158" s="136">
        <v>13894</v>
      </c>
      <c r="E158" s="136">
        <v>14023</v>
      </c>
      <c r="F158" s="136">
        <v>14173</v>
      </c>
      <c r="G158" s="136">
        <v>14315</v>
      </c>
      <c r="H158" s="136">
        <v>14458</v>
      </c>
      <c r="I158" s="132">
        <f t="shared" si="71"/>
        <v>70863</v>
      </c>
      <c r="J158" s="14"/>
    </row>
    <row r="159" spans="1:10" x14ac:dyDescent="0.2">
      <c r="D159" s="173">
        <f t="shared" ref="D159:F159" si="72">SUM(D156:D158)</f>
        <v>349189</v>
      </c>
      <c r="E159" s="173">
        <f t="shared" si="72"/>
        <v>427670</v>
      </c>
      <c r="F159" s="173">
        <f t="shared" si="72"/>
        <v>386207</v>
      </c>
      <c r="G159" s="173">
        <f t="shared" ref="G159:H159" si="73">SUM(G156:G158)</f>
        <v>394769</v>
      </c>
      <c r="H159" s="173">
        <f t="shared" si="73"/>
        <v>403367</v>
      </c>
      <c r="I159" s="173">
        <f>SUM(I156:I158)</f>
        <v>1961202</v>
      </c>
      <c r="J159" s="14"/>
    </row>
    <row r="160" spans="1:10" x14ac:dyDescent="0.2">
      <c r="D160" s="174"/>
      <c r="E160" s="174"/>
      <c r="F160" s="174"/>
      <c r="G160" s="174"/>
      <c r="H160" s="174"/>
      <c r="I160" s="174"/>
      <c r="J160" s="14"/>
    </row>
    <row r="161" spans="1:10" x14ac:dyDescent="0.2">
      <c r="A161" s="91">
        <v>2</v>
      </c>
      <c r="C161" s="21" t="s">
        <v>135</v>
      </c>
      <c r="D161" s="158"/>
      <c r="E161" s="158"/>
      <c r="F161" s="158"/>
      <c r="G161" s="158"/>
      <c r="H161" s="158"/>
      <c r="I161" s="176"/>
      <c r="J161" s="14"/>
    </row>
    <row r="162" spans="1:10" ht="12.75" x14ac:dyDescent="0.25">
      <c r="B162" s="76" t="s">
        <v>154</v>
      </c>
      <c r="C162" s="80" t="s">
        <v>108</v>
      </c>
      <c r="D162" s="166">
        <v>4000</v>
      </c>
      <c r="E162" s="166">
        <v>4040</v>
      </c>
      <c r="F162" s="166">
        <v>4080</v>
      </c>
      <c r="G162" s="166">
        <v>4121</v>
      </c>
      <c r="H162" s="166">
        <v>4121</v>
      </c>
      <c r="I162" s="215">
        <f>SUM(D162:H162)</f>
        <v>20362</v>
      </c>
      <c r="J162" s="14"/>
    </row>
    <row r="163" spans="1:10" ht="12.75" x14ac:dyDescent="0.25">
      <c r="B163" s="76" t="s">
        <v>153</v>
      </c>
      <c r="C163" s="80" t="s">
        <v>136</v>
      </c>
      <c r="D163" s="136">
        <v>9200</v>
      </c>
      <c r="E163" s="136">
        <v>9292</v>
      </c>
      <c r="F163" s="136">
        <v>9384</v>
      </c>
      <c r="G163" s="136">
        <v>9478</v>
      </c>
      <c r="H163" s="136">
        <v>9573</v>
      </c>
      <c r="I163" s="216">
        <f>SUM(D163:H163)</f>
        <v>46927</v>
      </c>
      <c r="J163" s="14"/>
    </row>
    <row r="164" spans="1:10" x14ac:dyDescent="0.2">
      <c r="D164" s="173">
        <f t="shared" ref="D164:I164" si="74">SUM(D162:D163)</f>
        <v>13200</v>
      </c>
      <c r="E164" s="173">
        <f t="shared" si="74"/>
        <v>13332</v>
      </c>
      <c r="F164" s="173">
        <f t="shared" si="74"/>
        <v>13464</v>
      </c>
      <c r="G164" s="173">
        <f t="shared" ref="G164:H164" si="75">SUM(G162:G163)</f>
        <v>13599</v>
      </c>
      <c r="H164" s="173">
        <f t="shared" si="75"/>
        <v>13694</v>
      </c>
      <c r="I164" s="173">
        <f t="shared" si="74"/>
        <v>67289</v>
      </c>
      <c r="J164" s="14"/>
    </row>
    <row r="165" spans="1:10" x14ac:dyDescent="0.2">
      <c r="C165" s="21"/>
      <c r="D165" s="158"/>
      <c r="E165" s="158"/>
      <c r="F165" s="158"/>
      <c r="G165" s="158"/>
      <c r="H165" s="158"/>
      <c r="I165" s="176"/>
      <c r="J165" s="14"/>
    </row>
    <row r="166" spans="1:10" x14ac:dyDescent="0.2">
      <c r="A166" s="91">
        <v>3</v>
      </c>
      <c r="C166" s="21" t="s">
        <v>12</v>
      </c>
      <c r="D166" s="158"/>
      <c r="E166" s="158"/>
      <c r="F166" s="158"/>
      <c r="G166" s="158"/>
      <c r="H166" s="158"/>
      <c r="I166" s="176"/>
      <c r="J166" s="14"/>
    </row>
    <row r="167" spans="1:10" ht="12.75" x14ac:dyDescent="0.25">
      <c r="B167" s="76" t="s">
        <v>155</v>
      </c>
      <c r="C167" s="80" t="s">
        <v>269</v>
      </c>
      <c r="D167" s="166">
        <v>100</v>
      </c>
      <c r="E167" s="166">
        <v>100</v>
      </c>
      <c r="F167" s="166">
        <v>100</v>
      </c>
      <c r="G167" s="166">
        <v>100</v>
      </c>
      <c r="H167" s="166">
        <v>100</v>
      </c>
      <c r="I167" s="215">
        <f>SUM(D167:H167)</f>
        <v>500</v>
      </c>
      <c r="J167" s="14"/>
    </row>
    <row r="168" spans="1:10" ht="12.75" x14ac:dyDescent="0.25">
      <c r="B168" s="76" t="s">
        <v>156</v>
      </c>
      <c r="C168" s="80" t="s">
        <v>137</v>
      </c>
      <c r="D168" s="136">
        <v>3600</v>
      </c>
      <c r="E168" s="136">
        <v>3600</v>
      </c>
      <c r="F168" s="136">
        <v>3600</v>
      </c>
      <c r="G168" s="136">
        <v>3600</v>
      </c>
      <c r="H168" s="136">
        <v>3600</v>
      </c>
      <c r="I168" s="216">
        <f>SUM(D168:H168)</f>
        <v>18000</v>
      </c>
      <c r="J168" s="14"/>
    </row>
    <row r="169" spans="1:10" x14ac:dyDescent="0.2">
      <c r="D169" s="173">
        <f t="shared" ref="D169:I169" si="76">SUM(D167:D168)</f>
        <v>3700</v>
      </c>
      <c r="E169" s="173">
        <f t="shared" si="76"/>
        <v>3700</v>
      </c>
      <c r="F169" s="173">
        <f t="shared" si="76"/>
        <v>3700</v>
      </c>
      <c r="G169" s="173">
        <f t="shared" ref="G169:H169" si="77">SUM(G167:G168)</f>
        <v>3700</v>
      </c>
      <c r="H169" s="173">
        <f t="shared" si="77"/>
        <v>3700</v>
      </c>
      <c r="I169" s="173">
        <f t="shared" si="76"/>
        <v>18500</v>
      </c>
      <c r="J169" s="14"/>
    </row>
    <row r="170" spans="1:10" x14ac:dyDescent="0.2">
      <c r="D170" s="158"/>
      <c r="E170" s="158"/>
      <c r="F170" s="158"/>
      <c r="G170" s="158"/>
      <c r="H170" s="158"/>
      <c r="I170" s="176"/>
      <c r="J170" s="14"/>
    </row>
    <row r="171" spans="1:10" x14ac:dyDescent="0.2">
      <c r="A171" s="90">
        <v>4</v>
      </c>
      <c r="C171" s="21" t="s">
        <v>3</v>
      </c>
      <c r="D171" s="175"/>
      <c r="E171" s="175"/>
      <c r="F171" s="175"/>
      <c r="G171" s="175"/>
      <c r="H171" s="175"/>
      <c r="I171" s="176"/>
      <c r="J171" s="14"/>
    </row>
    <row r="172" spans="1:10" ht="12.75" x14ac:dyDescent="0.25">
      <c r="B172" s="76" t="s">
        <v>166</v>
      </c>
      <c r="C172" s="80" t="s">
        <v>14</v>
      </c>
      <c r="D172" s="166"/>
      <c r="E172" s="166"/>
      <c r="F172" s="166"/>
      <c r="G172" s="166"/>
      <c r="H172" s="166"/>
      <c r="I172" s="215">
        <f>SUM(D172:H172)</f>
        <v>0</v>
      </c>
      <c r="J172" s="14"/>
    </row>
    <row r="173" spans="1:10" ht="12.75" x14ac:dyDescent="0.25">
      <c r="B173" s="76" t="s">
        <v>157</v>
      </c>
      <c r="C173" s="80" t="s">
        <v>13</v>
      </c>
      <c r="D173" s="177"/>
      <c r="E173" s="177"/>
      <c r="F173" s="177"/>
      <c r="G173" s="177"/>
      <c r="H173" s="177"/>
      <c r="I173" s="216">
        <f>SUM(D173:H173)</f>
        <v>0</v>
      </c>
      <c r="J173" s="14"/>
    </row>
    <row r="174" spans="1:10" x14ac:dyDescent="0.2">
      <c r="B174" s="79"/>
      <c r="C174" s="129"/>
      <c r="D174" s="136"/>
      <c r="E174" s="136"/>
      <c r="F174" s="136"/>
      <c r="G174" s="136"/>
      <c r="H174" s="136"/>
      <c r="I174" s="216">
        <f>SUM(D174:H174)</f>
        <v>0</v>
      </c>
      <c r="J174" s="14"/>
    </row>
    <row r="175" spans="1:10" x14ac:dyDescent="0.2">
      <c r="D175" s="173">
        <f t="shared" ref="D175:I175" si="78">SUM(D172:D174)</f>
        <v>0</v>
      </c>
      <c r="E175" s="173">
        <f t="shared" si="78"/>
        <v>0</v>
      </c>
      <c r="F175" s="173">
        <f t="shared" si="78"/>
        <v>0</v>
      </c>
      <c r="G175" s="173">
        <f t="shared" ref="G175:H175" si="79">SUM(G172:G174)</f>
        <v>0</v>
      </c>
      <c r="H175" s="173">
        <f t="shared" si="79"/>
        <v>0</v>
      </c>
      <c r="I175" s="173">
        <f t="shared" si="78"/>
        <v>0</v>
      </c>
      <c r="J175" s="14"/>
    </row>
    <row r="176" spans="1:10" x14ac:dyDescent="0.2">
      <c r="A176" s="90">
        <v>5</v>
      </c>
      <c r="C176" s="21" t="s">
        <v>117</v>
      </c>
      <c r="D176" s="174"/>
      <c r="E176" s="174"/>
      <c r="F176" s="174"/>
      <c r="G176" s="174"/>
      <c r="H176" s="174"/>
      <c r="I176" s="174"/>
      <c r="J176" s="14"/>
    </row>
    <row r="177" spans="1:12" ht="12.75" x14ac:dyDescent="0.25">
      <c r="B177" s="76" t="s">
        <v>162</v>
      </c>
      <c r="C177" s="80" t="s">
        <v>16</v>
      </c>
      <c r="D177" s="168"/>
      <c r="E177" s="166"/>
      <c r="F177" s="166"/>
      <c r="G177" s="166"/>
      <c r="H177" s="178"/>
      <c r="I177" s="215">
        <f t="shared" ref="I177:I185" si="80">SUM(D177:H177)</f>
        <v>0</v>
      </c>
      <c r="J177" s="14"/>
    </row>
    <row r="178" spans="1:12" ht="12.75" x14ac:dyDescent="0.25">
      <c r="B178" s="76" t="s">
        <v>161</v>
      </c>
      <c r="C178" s="80" t="s">
        <v>160</v>
      </c>
      <c r="D178" s="179"/>
      <c r="E178" s="177"/>
      <c r="F178" s="177"/>
      <c r="G178" s="177"/>
      <c r="H178" s="180"/>
      <c r="I178" s="216">
        <f t="shared" si="80"/>
        <v>0</v>
      </c>
      <c r="J178" s="14"/>
    </row>
    <row r="179" spans="1:12" ht="12.75" x14ac:dyDescent="0.25">
      <c r="B179" s="76" t="s">
        <v>158</v>
      </c>
      <c r="C179" s="80" t="s">
        <v>106</v>
      </c>
      <c r="D179" s="179">
        <v>27000</v>
      </c>
      <c r="E179" s="177"/>
      <c r="F179" s="177"/>
      <c r="G179" s="177"/>
      <c r="H179" s="237"/>
      <c r="I179" s="216">
        <f t="shared" si="80"/>
        <v>27000</v>
      </c>
      <c r="J179" s="14"/>
      <c r="K179" s="226"/>
      <c r="L179" s="229" t="s">
        <v>299</v>
      </c>
    </row>
    <row r="180" spans="1:12" ht="12.75" x14ac:dyDescent="0.25">
      <c r="B180" s="76" t="s">
        <v>159</v>
      </c>
      <c r="C180" s="80" t="s">
        <v>99</v>
      </c>
      <c r="D180" s="179"/>
      <c r="E180" s="177"/>
      <c r="F180" s="177"/>
      <c r="G180" s="177"/>
      <c r="H180" s="237"/>
      <c r="I180" s="216">
        <f t="shared" si="80"/>
        <v>0</v>
      </c>
      <c r="J180" s="14"/>
    </row>
    <row r="181" spans="1:12" ht="12.75" x14ac:dyDescent="0.25">
      <c r="B181" s="76" t="s">
        <v>164</v>
      </c>
      <c r="C181" s="80" t="s">
        <v>163</v>
      </c>
      <c r="D181" s="179"/>
      <c r="E181" s="177"/>
      <c r="F181" s="177"/>
      <c r="G181" s="177"/>
      <c r="H181" s="237"/>
      <c r="I181" s="216">
        <f t="shared" si="80"/>
        <v>0</v>
      </c>
      <c r="J181" s="14"/>
    </row>
    <row r="182" spans="1:12" ht="12.75" x14ac:dyDescent="0.25">
      <c r="B182" s="76" t="s">
        <v>165</v>
      </c>
      <c r="C182" s="80" t="s">
        <v>220</v>
      </c>
      <c r="D182" s="179"/>
      <c r="E182" s="177"/>
      <c r="F182" s="177"/>
      <c r="G182" s="177"/>
      <c r="H182" s="237"/>
      <c r="I182" s="216">
        <f t="shared" si="80"/>
        <v>0</v>
      </c>
      <c r="J182" s="14"/>
    </row>
    <row r="183" spans="1:12" ht="12.75" x14ac:dyDescent="0.25">
      <c r="B183" s="76" t="s">
        <v>253</v>
      </c>
      <c r="C183" s="80" t="s">
        <v>243</v>
      </c>
      <c r="D183" s="179"/>
      <c r="E183" s="177"/>
      <c r="F183" s="177"/>
      <c r="G183" s="177"/>
      <c r="H183" s="237"/>
      <c r="I183" s="216">
        <f t="shared" si="80"/>
        <v>0</v>
      </c>
      <c r="J183" s="14"/>
    </row>
    <row r="184" spans="1:12" ht="12.75" x14ac:dyDescent="0.25">
      <c r="B184" s="76" t="s">
        <v>254</v>
      </c>
      <c r="C184" s="80" t="s">
        <v>117</v>
      </c>
      <c r="D184" s="179">
        <v>9000</v>
      </c>
      <c r="E184" s="177">
        <v>9090</v>
      </c>
      <c r="F184" s="177">
        <v>9180</v>
      </c>
      <c r="G184" s="177">
        <v>9272</v>
      </c>
      <c r="H184" s="237">
        <v>9365</v>
      </c>
      <c r="I184" s="216">
        <f t="shared" si="80"/>
        <v>45907</v>
      </c>
      <c r="J184" s="14"/>
    </row>
    <row r="185" spans="1:12" x14ac:dyDescent="0.2">
      <c r="B185" s="79"/>
      <c r="C185" s="56" t="s">
        <v>2</v>
      </c>
      <c r="D185" s="137"/>
      <c r="E185" s="136"/>
      <c r="F185" s="136"/>
      <c r="G185" s="136"/>
      <c r="H185" s="238"/>
      <c r="I185" s="132">
        <f t="shared" si="80"/>
        <v>0</v>
      </c>
      <c r="J185" s="14"/>
    </row>
    <row r="186" spans="1:12" x14ac:dyDescent="0.2">
      <c r="B186" s="14"/>
      <c r="C186" s="14"/>
      <c r="D186" s="173">
        <f t="shared" ref="D186:F186" si="81">SUM(D177:D185)</f>
        <v>36000</v>
      </c>
      <c r="E186" s="173">
        <f t="shared" si="81"/>
        <v>9090</v>
      </c>
      <c r="F186" s="173">
        <f t="shared" si="81"/>
        <v>9180</v>
      </c>
      <c r="G186" s="173">
        <f t="shared" ref="G186:H186" si="82">SUM(G177:G185)</f>
        <v>9272</v>
      </c>
      <c r="H186" s="173">
        <f t="shared" si="82"/>
        <v>9365</v>
      </c>
      <c r="I186" s="173">
        <f>SUM(I177:I185)</f>
        <v>72907</v>
      </c>
      <c r="J186" s="14"/>
    </row>
    <row r="187" spans="1:12" x14ac:dyDescent="0.2">
      <c r="A187" s="92"/>
      <c r="B187" s="14"/>
      <c r="C187" s="14"/>
      <c r="D187" s="181"/>
      <c r="E187" s="181"/>
      <c r="F187" s="181"/>
      <c r="G187" s="181"/>
      <c r="H187" s="181"/>
      <c r="I187" s="174"/>
      <c r="J187" s="14"/>
    </row>
    <row r="188" spans="1:12" ht="12.75" thickBot="1" x14ac:dyDescent="0.25">
      <c r="A188" s="92"/>
      <c r="B188" s="78"/>
      <c r="C188" s="21" t="s">
        <v>15</v>
      </c>
      <c r="D188" s="182">
        <f t="shared" ref="D188:F188" si="83">D159+D164+D169+D175+D186</f>
        <v>402089</v>
      </c>
      <c r="E188" s="182">
        <f t="shared" si="83"/>
        <v>453792</v>
      </c>
      <c r="F188" s="182">
        <f t="shared" si="83"/>
        <v>412551</v>
      </c>
      <c r="G188" s="182">
        <f t="shared" ref="G188:H188" si="84">G159+G164+G169+G175+G186</f>
        <v>421340</v>
      </c>
      <c r="H188" s="182">
        <f t="shared" si="84"/>
        <v>430126</v>
      </c>
      <c r="I188" s="182">
        <f>I159+I164+I169+I175+I186</f>
        <v>2119898</v>
      </c>
      <c r="J188" s="14"/>
    </row>
    <row r="189" spans="1:12" ht="12.75" thickTop="1" x14ac:dyDescent="0.2">
      <c r="A189" s="92"/>
      <c r="B189" s="78"/>
      <c r="D189" s="11"/>
      <c r="E189" s="11"/>
      <c r="F189" s="11"/>
      <c r="G189" s="11"/>
      <c r="H189" s="11"/>
      <c r="I189" s="221"/>
      <c r="J189" s="14"/>
    </row>
    <row r="190" spans="1:12" ht="15.75" x14ac:dyDescent="0.25">
      <c r="A190" s="92"/>
      <c r="B190" s="78"/>
      <c r="C190" s="73" t="str">
        <f>'Cover &amp; Table of Contents'!B35</f>
        <v>Detailed Estimates of Expenditure</v>
      </c>
      <c r="D190" s="11"/>
      <c r="E190" s="11"/>
      <c r="F190" s="11"/>
      <c r="G190" s="11"/>
      <c r="H190" s="11"/>
      <c r="I190" s="221"/>
      <c r="J190" s="14"/>
    </row>
    <row r="191" spans="1:12" ht="18.75" customHeight="1" x14ac:dyDescent="0.2">
      <c r="A191" s="92"/>
      <c r="B191" s="78"/>
      <c r="D191" s="11"/>
      <c r="E191" s="11"/>
      <c r="F191" s="11"/>
      <c r="G191" s="11"/>
      <c r="H191" s="11"/>
      <c r="I191" s="221"/>
      <c r="J191" s="14"/>
    </row>
    <row r="192" spans="1:12" s="16" customFormat="1" ht="12.75" x14ac:dyDescent="0.25">
      <c r="A192" s="90"/>
      <c r="B192" s="77"/>
      <c r="C192" s="52" t="s">
        <v>5</v>
      </c>
      <c r="D192" s="81" t="s">
        <v>259</v>
      </c>
      <c r="E192" s="81" t="s">
        <v>260</v>
      </c>
      <c r="F192" s="81" t="s">
        <v>261</v>
      </c>
      <c r="G192" s="81" t="s">
        <v>303</v>
      </c>
      <c r="H192" s="81" t="s">
        <v>304</v>
      </c>
      <c r="I192" s="81" t="s">
        <v>305</v>
      </c>
    </row>
    <row r="193" spans="1:10" s="16" customFormat="1" ht="12.75" x14ac:dyDescent="0.25">
      <c r="A193" s="90"/>
      <c r="B193" s="77"/>
      <c r="C193" s="52"/>
      <c r="D193" s="81" t="s">
        <v>6</v>
      </c>
      <c r="E193" s="81" t="s">
        <v>6</v>
      </c>
      <c r="F193" s="81" t="s">
        <v>6</v>
      </c>
      <c r="G193" s="81" t="s">
        <v>6</v>
      </c>
      <c r="H193" s="81" t="s">
        <v>6</v>
      </c>
      <c r="I193" s="81" t="s">
        <v>6</v>
      </c>
    </row>
    <row r="194" spans="1:10" s="51" customFormat="1" ht="12.75" x14ac:dyDescent="0.25">
      <c r="A194" s="90"/>
      <c r="B194" s="77"/>
      <c r="C194" s="52"/>
      <c r="D194" s="82" t="s">
        <v>264</v>
      </c>
      <c r="E194" s="82" t="s">
        <v>264</v>
      </c>
      <c r="F194" s="82" t="s">
        <v>264</v>
      </c>
      <c r="G194" s="82" t="s">
        <v>264</v>
      </c>
      <c r="H194" s="82" t="s">
        <v>264</v>
      </c>
      <c r="I194" s="82" t="s">
        <v>276</v>
      </c>
    </row>
    <row r="195" spans="1:10" s="24" customFormat="1" ht="17.25" customHeight="1" x14ac:dyDescent="0.2">
      <c r="A195" s="90"/>
      <c r="B195" s="77"/>
      <c r="D195" s="83">
        <f>'Cover &amp; Table of Contents'!$B$15</f>
        <v>0</v>
      </c>
      <c r="E195" s="83">
        <f>'Cover &amp; Table of Contents'!$B$15+1</f>
        <v>1</v>
      </c>
      <c r="F195" s="83">
        <f>'Cover &amp; Table of Contents'!$B$15+2</f>
        <v>2</v>
      </c>
      <c r="G195" s="83">
        <f>'Cover &amp; Table of Contents'!$B$15+3</f>
        <v>3</v>
      </c>
      <c r="H195" s="83">
        <f>'Cover &amp; Table of Contents'!$B$15+4</f>
        <v>4</v>
      </c>
      <c r="I195" s="83" t="str">
        <f>$D$9 &amp; "-"&amp;$H$9</f>
        <v>0-4</v>
      </c>
    </row>
    <row r="196" spans="1:10" ht="14.25" customHeight="1" x14ac:dyDescent="0.2">
      <c r="D196" s="17" t="s">
        <v>125</v>
      </c>
      <c r="E196" s="17" t="s">
        <v>125</v>
      </c>
      <c r="F196" s="17" t="s">
        <v>125</v>
      </c>
      <c r="G196" s="17" t="s">
        <v>125</v>
      </c>
      <c r="H196" s="17" t="s">
        <v>125</v>
      </c>
      <c r="I196" s="17" t="s">
        <v>125</v>
      </c>
      <c r="J196" s="14"/>
    </row>
    <row r="197" spans="1:10" ht="7.5" customHeight="1" x14ac:dyDescent="0.2">
      <c r="J197" s="14"/>
    </row>
    <row r="198" spans="1:10" x14ac:dyDescent="0.2">
      <c r="A198" s="91">
        <v>6</v>
      </c>
      <c r="C198" s="53" t="s">
        <v>11</v>
      </c>
      <c r="D198" s="11"/>
      <c r="E198" s="11"/>
      <c r="F198" s="11"/>
      <c r="G198" s="11"/>
      <c r="H198" s="11"/>
      <c r="I198" s="11"/>
      <c r="J198" s="14"/>
    </row>
    <row r="199" spans="1:10" ht="12.75" x14ac:dyDescent="0.25">
      <c r="B199" s="76" t="s">
        <v>167</v>
      </c>
      <c r="C199" s="80" t="s">
        <v>49</v>
      </c>
      <c r="D199" s="183">
        <v>13730</v>
      </c>
      <c r="E199" s="183">
        <v>13867</v>
      </c>
      <c r="F199" s="184">
        <v>14005</v>
      </c>
      <c r="G199" s="184">
        <v>14146</v>
      </c>
      <c r="H199" s="184">
        <v>14287</v>
      </c>
      <c r="I199" s="167">
        <f>SUM(D199:H199)</f>
        <v>70035</v>
      </c>
      <c r="J199" s="14"/>
    </row>
    <row r="200" spans="1:10" ht="12.75" x14ac:dyDescent="0.25">
      <c r="B200" s="76" t="s">
        <v>168</v>
      </c>
      <c r="C200" s="80" t="s">
        <v>128</v>
      </c>
      <c r="D200" s="169">
        <v>69121</v>
      </c>
      <c r="E200" s="169">
        <v>69812</v>
      </c>
      <c r="F200" s="171">
        <v>70510</v>
      </c>
      <c r="G200" s="171">
        <v>71215</v>
      </c>
      <c r="H200" s="171">
        <v>71927</v>
      </c>
      <c r="I200" s="170">
        <f t="shared" ref="I200:I205" si="85">SUM(D200:H200)</f>
        <v>352585</v>
      </c>
      <c r="J200" s="14"/>
    </row>
    <row r="201" spans="1:10" ht="12.75" x14ac:dyDescent="0.25">
      <c r="B201" s="76" t="s">
        <v>169</v>
      </c>
      <c r="C201" s="80" t="s">
        <v>50</v>
      </c>
      <c r="D201" s="169">
        <v>8143</v>
      </c>
      <c r="E201" s="169">
        <v>8143</v>
      </c>
      <c r="F201" s="171">
        <v>8143</v>
      </c>
      <c r="G201" s="171">
        <v>8143</v>
      </c>
      <c r="H201" s="171">
        <v>8143</v>
      </c>
      <c r="I201" s="170">
        <f t="shared" si="85"/>
        <v>40715</v>
      </c>
      <c r="J201" s="14"/>
    </row>
    <row r="202" spans="1:10" ht="12.75" x14ac:dyDescent="0.25">
      <c r="B202" s="76" t="s">
        <v>170</v>
      </c>
      <c r="C202" s="80" t="s">
        <v>51</v>
      </c>
      <c r="D202" s="169"/>
      <c r="E202" s="169"/>
      <c r="F202" s="171"/>
      <c r="G202" s="171"/>
      <c r="H202" s="171"/>
      <c r="I202" s="170">
        <f t="shared" si="85"/>
        <v>0</v>
      </c>
      <c r="J202" s="14"/>
    </row>
    <row r="203" spans="1:10" ht="12.75" x14ac:dyDescent="0.25">
      <c r="B203" s="76" t="s">
        <v>171</v>
      </c>
      <c r="C203" s="80" t="s">
        <v>17</v>
      </c>
      <c r="D203" s="169">
        <v>6368</v>
      </c>
      <c r="E203" s="169">
        <v>7907</v>
      </c>
      <c r="F203" s="171">
        <v>7986</v>
      </c>
      <c r="G203" s="171">
        <v>80668</v>
      </c>
      <c r="H203" s="171">
        <v>81474</v>
      </c>
      <c r="I203" s="170">
        <f t="shared" si="85"/>
        <v>184403</v>
      </c>
      <c r="J203" s="14"/>
    </row>
    <row r="204" spans="1:10" ht="12.75" x14ac:dyDescent="0.25">
      <c r="B204" s="76" t="s">
        <v>172</v>
      </c>
      <c r="C204" s="80" t="s">
        <v>52</v>
      </c>
      <c r="D204" s="169">
        <v>10600</v>
      </c>
      <c r="E204" s="169">
        <v>10600</v>
      </c>
      <c r="F204" s="171">
        <v>10600</v>
      </c>
      <c r="G204" s="171">
        <v>10600</v>
      </c>
      <c r="H204" s="171">
        <v>10600</v>
      </c>
      <c r="I204" s="170">
        <f t="shared" si="85"/>
        <v>53000</v>
      </c>
      <c r="J204" s="14"/>
    </row>
    <row r="205" spans="1:10" ht="12.75" x14ac:dyDescent="0.25">
      <c r="B205" s="76" t="s">
        <v>173</v>
      </c>
      <c r="C205" s="80" t="s">
        <v>53</v>
      </c>
      <c r="D205" s="185">
        <v>3166</v>
      </c>
      <c r="E205" s="185">
        <v>3166</v>
      </c>
      <c r="F205" s="186">
        <v>3166</v>
      </c>
      <c r="G205" s="186">
        <v>3166</v>
      </c>
      <c r="H205" s="186">
        <v>3166</v>
      </c>
      <c r="I205" s="172">
        <f t="shared" si="85"/>
        <v>15830</v>
      </c>
      <c r="J205" s="14"/>
    </row>
    <row r="206" spans="1:10" x14ac:dyDescent="0.2">
      <c r="C206" s="57"/>
      <c r="D206" s="145">
        <f t="shared" ref="D206:I206" si="86">SUM(D199:D205)</f>
        <v>111128</v>
      </c>
      <c r="E206" s="145">
        <f t="shared" si="86"/>
        <v>113495</v>
      </c>
      <c r="F206" s="145">
        <f t="shared" si="86"/>
        <v>114410</v>
      </c>
      <c r="G206" s="145">
        <f t="shared" ref="G206:H206" si="87">SUM(G199:G205)</f>
        <v>187938</v>
      </c>
      <c r="H206" s="145">
        <f t="shared" si="87"/>
        <v>189597</v>
      </c>
      <c r="I206" s="187">
        <f t="shared" si="86"/>
        <v>716568</v>
      </c>
      <c r="J206" s="14"/>
    </row>
    <row r="207" spans="1:10" x14ac:dyDescent="0.2">
      <c r="C207" s="57"/>
      <c r="D207" s="188"/>
      <c r="E207" s="188"/>
      <c r="F207" s="188"/>
      <c r="G207" s="188"/>
      <c r="H207" s="188"/>
      <c r="I207" s="188"/>
      <c r="J207" s="14"/>
    </row>
    <row r="208" spans="1:10" x14ac:dyDescent="0.2">
      <c r="A208" s="91">
        <v>7</v>
      </c>
      <c r="C208" s="53" t="s">
        <v>18</v>
      </c>
      <c r="D208" s="243"/>
      <c r="E208" s="243"/>
      <c r="F208" s="243"/>
      <c r="G208" s="243"/>
      <c r="H208" s="243"/>
      <c r="I208" s="243"/>
      <c r="J208" s="14"/>
    </row>
    <row r="209" spans="1:11" ht="12.75" x14ac:dyDescent="0.25">
      <c r="B209" s="76" t="s">
        <v>190</v>
      </c>
      <c r="C209" s="80" t="s">
        <v>191</v>
      </c>
      <c r="D209" s="189"/>
      <c r="E209" s="189"/>
      <c r="F209" s="190"/>
      <c r="G209" s="190"/>
      <c r="H209" s="190"/>
      <c r="I209" s="191">
        <f t="shared" ref="I209:I239" si="88">SUM(D209:H209)</f>
        <v>0</v>
      </c>
      <c r="J209" s="14"/>
      <c r="K209" s="23"/>
    </row>
    <row r="210" spans="1:11" ht="12.75" x14ac:dyDescent="0.25">
      <c r="B210" s="76" t="s">
        <v>192</v>
      </c>
      <c r="C210" s="80" t="s">
        <v>268</v>
      </c>
      <c r="D210" s="192">
        <v>2500</v>
      </c>
      <c r="E210" s="192">
        <v>2525</v>
      </c>
      <c r="F210" s="193">
        <v>2550</v>
      </c>
      <c r="G210" s="193">
        <v>2575</v>
      </c>
      <c r="H210" s="193">
        <v>2601</v>
      </c>
      <c r="I210" s="194">
        <f t="shared" si="88"/>
        <v>12751</v>
      </c>
      <c r="J210" s="14"/>
      <c r="K210" s="23"/>
    </row>
    <row r="211" spans="1:11" ht="12.75" x14ac:dyDescent="0.25">
      <c r="B211" s="76" t="s">
        <v>174</v>
      </c>
      <c r="C211" s="80" t="s">
        <v>130</v>
      </c>
      <c r="D211" s="192">
        <v>20000</v>
      </c>
      <c r="E211" s="192">
        <v>20200</v>
      </c>
      <c r="F211" s="193">
        <v>20402</v>
      </c>
      <c r="G211" s="193">
        <v>20606</v>
      </c>
      <c r="H211" s="193">
        <v>20812</v>
      </c>
      <c r="I211" s="194">
        <f t="shared" si="88"/>
        <v>102020</v>
      </c>
      <c r="J211" s="14"/>
      <c r="K211" s="23"/>
    </row>
    <row r="212" spans="1:11" ht="12.75" x14ac:dyDescent="0.25">
      <c r="B212" s="76" t="s">
        <v>194</v>
      </c>
      <c r="C212" s="80" t="s">
        <v>19</v>
      </c>
      <c r="D212" s="192">
        <v>4000</v>
      </c>
      <c r="E212" s="192">
        <v>8080</v>
      </c>
      <c r="F212" s="193">
        <v>8080</v>
      </c>
      <c r="G212" s="193">
        <v>8080</v>
      </c>
      <c r="H212" s="193">
        <v>8080</v>
      </c>
      <c r="I212" s="194">
        <f t="shared" si="88"/>
        <v>36320</v>
      </c>
      <c r="J212" s="14"/>
      <c r="K212" s="23"/>
    </row>
    <row r="213" spans="1:11" ht="12.75" x14ac:dyDescent="0.25">
      <c r="B213" s="76" t="s">
        <v>246</v>
      </c>
      <c r="C213" s="80" t="s">
        <v>56</v>
      </c>
      <c r="D213" s="192">
        <v>4000</v>
      </c>
      <c r="E213" s="192">
        <v>4000</v>
      </c>
      <c r="F213" s="193">
        <v>4000</v>
      </c>
      <c r="G213" s="193">
        <v>4000</v>
      </c>
      <c r="H213" s="193">
        <v>4000</v>
      </c>
      <c r="I213" s="194">
        <f t="shared" si="88"/>
        <v>20000</v>
      </c>
      <c r="J213" s="14"/>
      <c r="K213" s="23"/>
    </row>
    <row r="214" spans="1:11" ht="12.75" x14ac:dyDescent="0.25">
      <c r="B214" s="76" t="s">
        <v>175</v>
      </c>
      <c r="C214" s="80" t="s">
        <v>57</v>
      </c>
      <c r="D214" s="192"/>
      <c r="E214" s="192"/>
      <c r="F214" s="193"/>
      <c r="G214" s="193"/>
      <c r="H214" s="193"/>
      <c r="I214" s="194">
        <f t="shared" si="88"/>
        <v>0</v>
      </c>
      <c r="J214" s="14"/>
      <c r="K214" s="23"/>
    </row>
    <row r="215" spans="1:11" ht="12.75" x14ac:dyDescent="0.25">
      <c r="B215" s="76" t="s">
        <v>189</v>
      </c>
      <c r="C215" s="80" t="s">
        <v>98</v>
      </c>
      <c r="D215" s="192">
        <v>6700</v>
      </c>
      <c r="E215" s="192">
        <v>6700</v>
      </c>
      <c r="F215" s="193">
        <v>6700</v>
      </c>
      <c r="G215" s="193">
        <v>6700</v>
      </c>
      <c r="H215" s="193">
        <v>6700</v>
      </c>
      <c r="I215" s="194">
        <f t="shared" si="88"/>
        <v>33500</v>
      </c>
      <c r="J215" s="14"/>
      <c r="K215" s="23"/>
    </row>
    <row r="216" spans="1:11" ht="12.75" x14ac:dyDescent="0.25">
      <c r="B216" s="76" t="s">
        <v>218</v>
      </c>
      <c r="C216" s="80" t="s">
        <v>216</v>
      </c>
      <c r="D216" s="192">
        <v>500</v>
      </c>
      <c r="E216" s="192">
        <v>500</v>
      </c>
      <c r="F216" s="193">
        <v>500</v>
      </c>
      <c r="G216" s="193">
        <v>500</v>
      </c>
      <c r="H216" s="193">
        <v>500</v>
      </c>
      <c r="I216" s="194">
        <f t="shared" si="88"/>
        <v>2500</v>
      </c>
      <c r="J216" s="14"/>
      <c r="K216" s="23"/>
    </row>
    <row r="217" spans="1:11" ht="12.75" x14ac:dyDescent="0.25">
      <c r="B217" s="76" t="s">
        <v>196</v>
      </c>
      <c r="C217" s="80" t="s">
        <v>195</v>
      </c>
      <c r="D217" s="192"/>
      <c r="E217" s="192"/>
      <c r="F217" s="193"/>
      <c r="G217" s="193"/>
      <c r="H217" s="193"/>
      <c r="I217" s="194">
        <f t="shared" si="88"/>
        <v>0</v>
      </c>
      <c r="J217" s="14"/>
      <c r="K217" s="23"/>
    </row>
    <row r="218" spans="1:11" ht="12.75" x14ac:dyDescent="0.25">
      <c r="B218" s="76" t="s">
        <v>244</v>
      </c>
      <c r="C218" s="80" t="s">
        <v>245</v>
      </c>
      <c r="D218" s="192"/>
      <c r="E218" s="192"/>
      <c r="F218" s="193"/>
      <c r="G218" s="193"/>
      <c r="H218" s="193"/>
      <c r="I218" s="194">
        <f t="shared" si="88"/>
        <v>0</v>
      </c>
      <c r="J218" s="14"/>
      <c r="K218" s="23"/>
    </row>
    <row r="219" spans="1:11" ht="12.75" x14ac:dyDescent="0.25">
      <c r="B219" s="76" t="s">
        <v>176</v>
      </c>
      <c r="C219" s="80" t="s">
        <v>58</v>
      </c>
      <c r="D219" s="192">
        <v>28315</v>
      </c>
      <c r="E219" s="192">
        <v>28315</v>
      </c>
      <c r="F219" s="193">
        <v>28315</v>
      </c>
      <c r="G219" s="193">
        <v>28315</v>
      </c>
      <c r="H219" s="193">
        <v>28315</v>
      </c>
      <c r="I219" s="194">
        <f t="shared" si="88"/>
        <v>141575</v>
      </c>
      <c r="J219" s="14"/>
      <c r="K219" s="23"/>
    </row>
    <row r="220" spans="1:11" ht="12.75" x14ac:dyDescent="0.25">
      <c r="B220" s="76" t="s">
        <v>178</v>
      </c>
      <c r="C220" s="80" t="s">
        <v>59</v>
      </c>
      <c r="D220" s="192">
        <v>44588</v>
      </c>
      <c r="E220" s="192">
        <v>45033</v>
      </c>
      <c r="F220" s="193">
        <v>45484</v>
      </c>
      <c r="G220" s="193">
        <v>45938</v>
      </c>
      <c r="H220" s="193">
        <v>46398</v>
      </c>
      <c r="I220" s="194">
        <f t="shared" si="88"/>
        <v>227441</v>
      </c>
      <c r="J220" s="14"/>
      <c r="K220" s="23"/>
    </row>
    <row r="221" spans="1:11" ht="12.75" x14ac:dyDescent="0.25">
      <c r="B221" s="76" t="s">
        <v>179</v>
      </c>
      <c r="C221" s="80" t="s">
        <v>97</v>
      </c>
      <c r="D221" s="192">
        <v>5500</v>
      </c>
      <c r="E221" s="192">
        <v>5500</v>
      </c>
      <c r="F221" s="193">
        <v>5500</v>
      </c>
      <c r="G221" s="193">
        <v>5500</v>
      </c>
      <c r="H221" s="193">
        <v>5500</v>
      </c>
      <c r="I221" s="194">
        <f t="shared" si="88"/>
        <v>27500</v>
      </c>
      <c r="J221" s="14"/>
      <c r="K221" s="23"/>
    </row>
    <row r="222" spans="1:11" ht="12.75" x14ac:dyDescent="0.25">
      <c r="B222" s="76" t="s">
        <v>177</v>
      </c>
      <c r="C222" s="80" t="s">
        <v>103</v>
      </c>
      <c r="D222" s="192"/>
      <c r="E222" s="192"/>
      <c r="F222" s="193"/>
      <c r="G222" s="193"/>
      <c r="H222" s="193"/>
      <c r="I222" s="194">
        <f t="shared" si="88"/>
        <v>0</v>
      </c>
      <c r="J222" s="14"/>
      <c r="K222" s="23"/>
    </row>
    <row r="223" spans="1:11" ht="12.75" x14ac:dyDescent="0.25">
      <c r="B223" s="76" t="s">
        <v>270</v>
      </c>
      <c r="C223" s="80" t="s">
        <v>129</v>
      </c>
      <c r="D223" s="192">
        <v>23000</v>
      </c>
      <c r="E223" s="192"/>
      <c r="F223" s="193"/>
      <c r="G223" s="193"/>
      <c r="H223" s="193"/>
      <c r="I223" s="194">
        <f t="shared" si="88"/>
        <v>23000</v>
      </c>
      <c r="J223" s="14"/>
      <c r="K223" s="23"/>
    </row>
    <row r="224" spans="1:11" ht="12.75" x14ac:dyDescent="0.25">
      <c r="A224" s="14"/>
      <c r="B224" s="76" t="s">
        <v>180</v>
      </c>
      <c r="C224" s="80" t="s">
        <v>60</v>
      </c>
      <c r="D224" s="192"/>
      <c r="E224" s="192"/>
      <c r="F224" s="193"/>
      <c r="G224" s="193"/>
      <c r="H224" s="193"/>
      <c r="I224" s="194">
        <f t="shared" si="88"/>
        <v>0</v>
      </c>
      <c r="J224" s="14"/>
      <c r="K224" s="23"/>
    </row>
    <row r="225" spans="1:11" ht="12.75" x14ac:dyDescent="0.25">
      <c r="A225" s="14"/>
      <c r="B225" s="76" t="s">
        <v>181</v>
      </c>
      <c r="C225" s="80" t="s">
        <v>61</v>
      </c>
      <c r="D225" s="242">
        <v>3900</v>
      </c>
      <c r="E225" s="192">
        <v>6000</v>
      </c>
      <c r="F225" s="193">
        <v>6000</v>
      </c>
      <c r="G225" s="193">
        <v>6000</v>
      </c>
      <c r="H225" s="193">
        <v>6000</v>
      </c>
      <c r="I225" s="194">
        <f t="shared" si="88"/>
        <v>27900</v>
      </c>
      <c r="J225" s="14"/>
      <c r="K225" s="23"/>
    </row>
    <row r="226" spans="1:11" ht="12.75" x14ac:dyDescent="0.25">
      <c r="A226" s="14"/>
      <c r="B226" s="76" t="s">
        <v>182</v>
      </c>
      <c r="C226" s="80" t="s">
        <v>62</v>
      </c>
      <c r="D226" s="192">
        <v>7952</v>
      </c>
      <c r="E226" s="192">
        <v>9600</v>
      </c>
      <c r="F226" s="193">
        <v>9600</v>
      </c>
      <c r="G226" s="193">
        <v>9600</v>
      </c>
      <c r="H226" s="193">
        <v>9600</v>
      </c>
      <c r="I226" s="194">
        <f>SUM(D226:H226)</f>
        <v>46352</v>
      </c>
      <c r="J226" s="14"/>
      <c r="K226" s="23"/>
    </row>
    <row r="227" spans="1:11" ht="12.75" x14ac:dyDescent="0.25">
      <c r="A227" s="14"/>
      <c r="B227" s="76" t="s">
        <v>219</v>
      </c>
      <c r="C227" s="80" t="s">
        <v>63</v>
      </c>
      <c r="D227" s="192">
        <v>6476</v>
      </c>
      <c r="E227" s="192">
        <v>6476</v>
      </c>
      <c r="F227" s="193">
        <v>6476</v>
      </c>
      <c r="G227" s="193">
        <v>6476</v>
      </c>
      <c r="H227" s="193">
        <v>6476</v>
      </c>
      <c r="I227" s="194">
        <f t="shared" si="88"/>
        <v>32380</v>
      </c>
      <c r="J227" s="14"/>
      <c r="K227" s="23"/>
    </row>
    <row r="228" spans="1:11" ht="12.75" x14ac:dyDescent="0.25">
      <c r="A228" s="14"/>
      <c r="B228" s="76" t="s">
        <v>183</v>
      </c>
      <c r="C228" s="80" t="s">
        <v>64</v>
      </c>
      <c r="D228" s="192">
        <v>7200</v>
      </c>
      <c r="E228" s="192">
        <v>7200</v>
      </c>
      <c r="F228" s="193">
        <v>7200</v>
      </c>
      <c r="G228" s="193">
        <v>7200</v>
      </c>
      <c r="H228" s="193">
        <v>7200</v>
      </c>
      <c r="I228" s="194">
        <f t="shared" si="88"/>
        <v>36000</v>
      </c>
      <c r="J228" s="14"/>
      <c r="K228" s="23"/>
    </row>
    <row r="229" spans="1:11" ht="12.75" x14ac:dyDescent="0.25">
      <c r="A229" s="14"/>
      <c r="B229" s="76" t="s">
        <v>184</v>
      </c>
      <c r="C229" s="80" t="s">
        <v>65</v>
      </c>
      <c r="D229" s="192"/>
      <c r="E229" s="192"/>
      <c r="F229" s="193"/>
      <c r="G229" s="193"/>
      <c r="H229" s="193"/>
      <c r="I229" s="194">
        <f t="shared" si="88"/>
        <v>0</v>
      </c>
      <c r="J229" s="14"/>
      <c r="K229" s="23"/>
    </row>
    <row r="230" spans="1:11" ht="12.75" x14ac:dyDescent="0.25">
      <c r="A230" s="14"/>
      <c r="B230" s="76" t="s">
        <v>185</v>
      </c>
      <c r="C230" s="80" t="s">
        <v>66</v>
      </c>
      <c r="D230" s="192"/>
      <c r="E230" s="192"/>
      <c r="F230" s="193"/>
      <c r="G230" s="193"/>
      <c r="H230" s="193"/>
      <c r="I230" s="194">
        <f t="shared" si="88"/>
        <v>0</v>
      </c>
      <c r="J230" s="14"/>
      <c r="K230" s="23"/>
    </row>
    <row r="231" spans="1:11" ht="12.75" x14ac:dyDescent="0.25">
      <c r="A231" s="14"/>
      <c r="B231" s="76" t="s">
        <v>186</v>
      </c>
      <c r="C231" s="80" t="s">
        <v>217</v>
      </c>
      <c r="D231" s="192">
        <v>20000</v>
      </c>
      <c r="E231" s="192">
        <v>20000</v>
      </c>
      <c r="F231" s="193">
        <v>20000</v>
      </c>
      <c r="G231" s="193">
        <v>20000</v>
      </c>
      <c r="H231" s="193">
        <v>20000</v>
      </c>
      <c r="I231" s="194">
        <f t="shared" si="88"/>
        <v>100000</v>
      </c>
      <c r="J231" s="14"/>
      <c r="K231" s="23"/>
    </row>
    <row r="232" spans="1:11" ht="12.75" x14ac:dyDescent="0.25">
      <c r="A232" s="14"/>
      <c r="B232" s="76" t="s">
        <v>188</v>
      </c>
      <c r="C232" s="80" t="s">
        <v>67</v>
      </c>
      <c r="D232" s="192"/>
      <c r="E232" s="192"/>
      <c r="F232" s="193"/>
      <c r="G232" s="193"/>
      <c r="H232" s="193"/>
      <c r="I232" s="194">
        <f t="shared" si="88"/>
        <v>0</v>
      </c>
      <c r="J232" s="14"/>
      <c r="K232" s="23"/>
    </row>
    <row r="233" spans="1:11" ht="12.75" x14ac:dyDescent="0.25">
      <c r="A233" s="14"/>
      <c r="B233" s="76" t="s">
        <v>187</v>
      </c>
      <c r="C233" s="80" t="s">
        <v>100</v>
      </c>
      <c r="D233" s="192">
        <v>5000</v>
      </c>
      <c r="E233" s="192"/>
      <c r="F233" s="193"/>
      <c r="G233" s="193"/>
      <c r="H233" s="193"/>
      <c r="I233" s="194">
        <f t="shared" si="88"/>
        <v>5000</v>
      </c>
      <c r="J233" s="14"/>
      <c r="K233" s="23"/>
    </row>
    <row r="234" spans="1:11" ht="12.75" x14ac:dyDescent="0.25">
      <c r="A234" s="14"/>
      <c r="B234" s="76" t="s">
        <v>212</v>
      </c>
      <c r="C234" s="80" t="s">
        <v>55</v>
      </c>
      <c r="D234" s="192"/>
      <c r="E234" s="192"/>
      <c r="F234" s="193"/>
      <c r="G234" s="193"/>
      <c r="H234" s="193"/>
      <c r="I234" s="194">
        <f t="shared" si="88"/>
        <v>0</v>
      </c>
      <c r="J234" s="14"/>
      <c r="K234" s="23"/>
    </row>
    <row r="235" spans="1:11" ht="12.75" x14ac:dyDescent="0.25">
      <c r="A235" s="14"/>
      <c r="B235" s="76" t="s">
        <v>211</v>
      </c>
      <c r="C235" s="80" t="s">
        <v>54</v>
      </c>
      <c r="D235" s="192">
        <v>17000</v>
      </c>
      <c r="E235" s="192">
        <v>17000</v>
      </c>
      <c r="F235" s="193">
        <v>17000</v>
      </c>
      <c r="G235" s="193">
        <v>17000</v>
      </c>
      <c r="H235" s="193">
        <v>17000</v>
      </c>
      <c r="I235" s="194">
        <f t="shared" si="88"/>
        <v>85000</v>
      </c>
      <c r="J235" s="14"/>
      <c r="K235" s="23"/>
    </row>
    <row r="236" spans="1:11" ht="12.75" x14ac:dyDescent="0.25">
      <c r="A236" s="14"/>
      <c r="B236" s="76" t="s">
        <v>193</v>
      </c>
      <c r="C236" s="80" t="s">
        <v>34</v>
      </c>
      <c r="D236" s="192"/>
      <c r="E236" s="192"/>
      <c r="F236" s="193"/>
      <c r="G236" s="193"/>
      <c r="H236" s="193"/>
      <c r="I236" s="194">
        <f t="shared" si="88"/>
        <v>0</v>
      </c>
      <c r="J236" s="14"/>
      <c r="K236" s="23"/>
    </row>
    <row r="237" spans="1:11" ht="12.75" x14ac:dyDescent="0.25">
      <c r="A237" s="14"/>
      <c r="B237" s="76" t="s">
        <v>209</v>
      </c>
      <c r="C237" s="80" t="s">
        <v>104</v>
      </c>
      <c r="D237" s="192"/>
      <c r="E237" s="192"/>
      <c r="F237" s="193"/>
      <c r="G237" s="193"/>
      <c r="H237" s="193"/>
      <c r="I237" s="194">
        <f t="shared" si="88"/>
        <v>0</v>
      </c>
      <c r="J237" s="14"/>
      <c r="K237" s="23"/>
    </row>
    <row r="238" spans="1:11" ht="12.75" x14ac:dyDescent="0.25">
      <c r="A238" s="14"/>
      <c r="B238" s="76" t="s">
        <v>210</v>
      </c>
      <c r="C238" s="80" t="s">
        <v>99</v>
      </c>
      <c r="D238" s="192"/>
      <c r="E238" s="192"/>
      <c r="F238" s="193"/>
      <c r="G238" s="193"/>
      <c r="H238" s="193"/>
      <c r="I238" s="194">
        <f t="shared" si="88"/>
        <v>0</v>
      </c>
      <c r="J238" s="14"/>
      <c r="K238" s="23"/>
    </row>
    <row r="239" spans="1:11" x14ac:dyDescent="0.2">
      <c r="A239" s="14"/>
      <c r="C239" s="72"/>
      <c r="D239" s="195"/>
      <c r="E239" s="195"/>
      <c r="F239" s="196"/>
      <c r="G239" s="196"/>
      <c r="H239" s="196"/>
      <c r="I239" s="194">
        <f t="shared" si="88"/>
        <v>0</v>
      </c>
      <c r="J239" s="14"/>
    </row>
    <row r="240" spans="1:11" x14ac:dyDescent="0.2">
      <c r="A240" s="92"/>
      <c r="B240" s="78"/>
      <c r="C240" s="54"/>
      <c r="D240" s="197">
        <f t="shared" ref="D240:I240" si="89">SUM(D209:D239)</f>
        <v>206631</v>
      </c>
      <c r="E240" s="197">
        <f t="shared" si="89"/>
        <v>187129</v>
      </c>
      <c r="F240" s="197">
        <f t="shared" si="89"/>
        <v>187807</v>
      </c>
      <c r="G240" s="197">
        <f t="shared" ref="G240:H240" si="90">SUM(G209:G239)</f>
        <v>188490</v>
      </c>
      <c r="H240" s="197">
        <f t="shared" si="90"/>
        <v>189182</v>
      </c>
      <c r="I240" s="197">
        <f t="shared" si="89"/>
        <v>959239</v>
      </c>
      <c r="J240" s="14"/>
    </row>
    <row r="241" spans="1:10" x14ac:dyDescent="0.2">
      <c r="A241" s="92"/>
      <c r="B241" s="78"/>
      <c r="C241" s="54"/>
      <c r="D241" s="64"/>
      <c r="E241" s="64"/>
      <c r="F241" s="64"/>
      <c r="G241" s="64"/>
      <c r="H241" s="64"/>
      <c r="I241" s="64"/>
      <c r="J241" s="14"/>
    </row>
    <row r="242" spans="1:10" ht="15.75" x14ac:dyDescent="0.25">
      <c r="C242" s="73" t="str">
        <f>'Cover &amp; Table of Contents'!B35</f>
        <v>Detailed Estimates of Expenditure</v>
      </c>
      <c r="E242" s="165" t="s">
        <v>284</v>
      </c>
      <c r="F242" s="6"/>
      <c r="G242" s="6"/>
      <c r="H242" s="6"/>
      <c r="I242" s="6"/>
      <c r="J242" s="14"/>
    </row>
    <row r="243" spans="1:10" ht="21" customHeight="1" x14ac:dyDescent="0.2">
      <c r="C243" s="84"/>
      <c r="D243" s="6"/>
      <c r="E243" s="6"/>
      <c r="F243" s="6"/>
      <c r="G243" s="6"/>
      <c r="H243" s="6"/>
      <c r="I243" s="6"/>
      <c r="J243" s="14"/>
    </row>
    <row r="244" spans="1:10" s="16" customFormat="1" ht="12.75" x14ac:dyDescent="0.25">
      <c r="A244" s="90"/>
      <c r="B244" s="77"/>
      <c r="C244" s="52" t="s">
        <v>5</v>
      </c>
      <c r="D244" s="81" t="s">
        <v>259</v>
      </c>
      <c r="E244" s="81" t="s">
        <v>260</v>
      </c>
      <c r="F244" s="81" t="s">
        <v>261</v>
      </c>
      <c r="G244" s="81" t="s">
        <v>303</v>
      </c>
      <c r="H244" s="81" t="s">
        <v>304</v>
      </c>
      <c r="I244" s="81" t="s">
        <v>305</v>
      </c>
    </row>
    <row r="245" spans="1:10" s="16" customFormat="1" ht="12.75" x14ac:dyDescent="0.25">
      <c r="A245" s="90"/>
      <c r="B245" s="77"/>
      <c r="C245" s="52"/>
      <c r="D245" s="81" t="s">
        <v>6</v>
      </c>
      <c r="E245" s="81" t="s">
        <v>6</v>
      </c>
      <c r="F245" s="81" t="s">
        <v>6</v>
      </c>
      <c r="G245" s="81" t="s">
        <v>6</v>
      </c>
      <c r="H245" s="81" t="s">
        <v>6</v>
      </c>
      <c r="I245" s="81" t="s">
        <v>6</v>
      </c>
    </row>
    <row r="246" spans="1:10" s="51" customFormat="1" ht="12.75" x14ac:dyDescent="0.25">
      <c r="A246" s="90"/>
      <c r="B246" s="77"/>
      <c r="C246" s="52"/>
      <c r="D246" s="82" t="s">
        <v>264</v>
      </c>
      <c r="E246" s="82" t="s">
        <v>264</v>
      </c>
      <c r="F246" s="82" t="s">
        <v>264</v>
      </c>
      <c r="G246" s="82" t="s">
        <v>264</v>
      </c>
      <c r="H246" s="82" t="s">
        <v>264</v>
      </c>
      <c r="I246" s="82" t="s">
        <v>276</v>
      </c>
    </row>
    <row r="247" spans="1:10" s="24" customFormat="1" ht="17.25" customHeight="1" x14ac:dyDescent="0.2">
      <c r="A247" s="90"/>
      <c r="B247" s="77"/>
      <c r="D247" s="83">
        <f>'Cover &amp; Table of Contents'!$B$15</f>
        <v>0</v>
      </c>
      <c r="E247" s="83">
        <f>'Cover &amp; Table of Contents'!$B$15+1</f>
        <v>1</v>
      </c>
      <c r="F247" s="83">
        <f>'Cover &amp; Table of Contents'!$B$15+2</f>
        <v>2</v>
      </c>
      <c r="G247" s="83">
        <f>'Cover &amp; Table of Contents'!$B$15+3</f>
        <v>3</v>
      </c>
      <c r="H247" s="83">
        <f>'Cover &amp; Table of Contents'!$B$15+4</f>
        <v>4</v>
      </c>
      <c r="I247" s="83" t="str">
        <f>$D$9 &amp; "-"&amp;$H$9</f>
        <v>0-4</v>
      </c>
    </row>
    <row r="248" spans="1:10" ht="14.25" customHeight="1" x14ac:dyDescent="0.2">
      <c r="D248" s="17" t="s">
        <v>125</v>
      </c>
      <c r="E248" s="17" t="s">
        <v>125</v>
      </c>
      <c r="F248" s="17" t="s">
        <v>125</v>
      </c>
      <c r="G248" s="17" t="s">
        <v>125</v>
      </c>
      <c r="H248" s="17" t="s">
        <v>125</v>
      </c>
      <c r="I248" s="17" t="s">
        <v>125</v>
      </c>
      <c r="J248" s="14"/>
    </row>
    <row r="249" spans="1:10" x14ac:dyDescent="0.2">
      <c r="A249" s="92"/>
      <c r="B249" s="78"/>
      <c r="C249" s="54"/>
      <c r="D249" s="64"/>
      <c r="E249" s="64"/>
      <c r="F249" s="64"/>
      <c r="G249" s="64"/>
      <c r="H249" s="64"/>
      <c r="I249" s="64"/>
      <c r="J249" s="14"/>
    </row>
    <row r="250" spans="1:10" x14ac:dyDescent="0.2">
      <c r="A250" s="92">
        <v>8</v>
      </c>
      <c r="B250" s="78"/>
      <c r="C250" s="53" t="s">
        <v>251</v>
      </c>
      <c r="D250" s="26"/>
      <c r="E250" s="26"/>
      <c r="F250" s="26"/>
      <c r="G250" s="26"/>
      <c r="H250" s="26"/>
      <c r="I250" s="26"/>
      <c r="J250" s="14"/>
    </row>
    <row r="251" spans="1:10" ht="12.75" x14ac:dyDescent="0.25">
      <c r="A251" s="92"/>
      <c r="B251" s="76" t="s">
        <v>197</v>
      </c>
      <c r="C251" s="80" t="s">
        <v>109</v>
      </c>
      <c r="D251" s="189">
        <v>10000</v>
      </c>
      <c r="E251" s="189">
        <v>10000</v>
      </c>
      <c r="F251" s="193">
        <v>10000</v>
      </c>
      <c r="G251" s="190">
        <v>10000</v>
      </c>
      <c r="H251" s="190">
        <v>10000</v>
      </c>
      <c r="I251" s="191">
        <f t="shared" ref="I251:I264" si="91">SUM(D251:H251)</f>
        <v>50000</v>
      </c>
      <c r="J251" s="14"/>
    </row>
    <row r="252" spans="1:10" ht="12.75" x14ac:dyDescent="0.25">
      <c r="A252" s="92"/>
      <c r="B252" s="76" t="s">
        <v>198</v>
      </c>
      <c r="C252" s="80" t="s">
        <v>126</v>
      </c>
      <c r="D252" s="192"/>
      <c r="E252" s="192"/>
      <c r="F252" s="242"/>
      <c r="G252" s="193"/>
      <c r="H252" s="193"/>
      <c r="I252" s="194">
        <f t="shared" si="91"/>
        <v>0</v>
      </c>
      <c r="J252" s="14"/>
    </row>
    <row r="253" spans="1:10" ht="12.75" x14ac:dyDescent="0.25">
      <c r="A253" s="92"/>
      <c r="B253" s="76" t="s">
        <v>199</v>
      </c>
      <c r="C253" s="80" t="s">
        <v>110</v>
      </c>
      <c r="D253" s="192">
        <v>500</v>
      </c>
      <c r="E253" s="192">
        <v>500</v>
      </c>
      <c r="F253" s="193">
        <v>500</v>
      </c>
      <c r="G253" s="193">
        <v>500</v>
      </c>
      <c r="H253" s="193">
        <v>500</v>
      </c>
      <c r="I253" s="194">
        <f t="shared" si="91"/>
        <v>2500</v>
      </c>
      <c r="J253" s="14"/>
    </row>
    <row r="254" spans="1:10" ht="12.75" x14ac:dyDescent="0.25">
      <c r="B254" s="76" t="s">
        <v>200</v>
      </c>
      <c r="C254" s="80" t="s">
        <v>127</v>
      </c>
      <c r="D254" s="177">
        <v>1250</v>
      </c>
      <c r="E254" s="192">
        <v>1250</v>
      </c>
      <c r="F254" s="193">
        <v>1250</v>
      </c>
      <c r="G254" s="193">
        <v>1250</v>
      </c>
      <c r="H254" s="193">
        <v>1250</v>
      </c>
      <c r="I254" s="194">
        <f t="shared" si="91"/>
        <v>6250</v>
      </c>
      <c r="J254" s="14"/>
    </row>
    <row r="255" spans="1:10" ht="12.75" x14ac:dyDescent="0.25">
      <c r="A255" s="92"/>
      <c r="B255" s="76" t="s">
        <v>201</v>
      </c>
      <c r="C255" s="80" t="s">
        <v>20</v>
      </c>
      <c r="D255" s="177">
        <v>5000</v>
      </c>
      <c r="E255" s="192">
        <v>5000</v>
      </c>
      <c r="F255" s="193">
        <v>5000</v>
      </c>
      <c r="G255" s="193">
        <v>5000</v>
      </c>
      <c r="H255" s="193">
        <v>5000</v>
      </c>
      <c r="I255" s="194">
        <f t="shared" si="91"/>
        <v>25000</v>
      </c>
      <c r="J255" s="14"/>
    </row>
    <row r="256" spans="1:10" ht="12.75" x14ac:dyDescent="0.25">
      <c r="A256" s="92"/>
      <c r="B256" s="76" t="s">
        <v>203</v>
      </c>
      <c r="C256" s="80" t="s">
        <v>22</v>
      </c>
      <c r="D256" s="177">
        <v>3400</v>
      </c>
      <c r="E256" s="192">
        <v>3400</v>
      </c>
      <c r="F256" s="193">
        <v>3400</v>
      </c>
      <c r="G256" s="193">
        <v>3400</v>
      </c>
      <c r="H256" s="193">
        <v>3400</v>
      </c>
      <c r="I256" s="194">
        <f t="shared" si="91"/>
        <v>17000</v>
      </c>
      <c r="J256" s="14"/>
    </row>
    <row r="257" spans="1:10" ht="12.75" x14ac:dyDescent="0.25">
      <c r="A257" s="92"/>
      <c r="B257" s="76" t="s">
        <v>202</v>
      </c>
      <c r="C257" s="80" t="s">
        <v>21</v>
      </c>
      <c r="D257" s="177"/>
      <c r="E257" s="192"/>
      <c r="F257" s="193"/>
      <c r="G257" s="193"/>
      <c r="H257" s="193"/>
      <c r="I257" s="194">
        <f t="shared" si="91"/>
        <v>0</v>
      </c>
      <c r="J257" s="14"/>
    </row>
    <row r="258" spans="1:10" ht="12.75" x14ac:dyDescent="0.25">
      <c r="A258" s="92"/>
      <c r="B258" s="76" t="s">
        <v>204</v>
      </c>
      <c r="C258" s="80" t="s">
        <v>23</v>
      </c>
      <c r="D258" s="177">
        <v>4500</v>
      </c>
      <c r="E258" s="192">
        <v>4500</v>
      </c>
      <c r="F258" s="193">
        <v>4500</v>
      </c>
      <c r="G258" s="193">
        <v>4500</v>
      </c>
      <c r="H258" s="193">
        <v>4500</v>
      </c>
      <c r="I258" s="194">
        <f t="shared" si="91"/>
        <v>22500</v>
      </c>
      <c r="J258" s="14"/>
    </row>
    <row r="259" spans="1:10" ht="12.75" x14ac:dyDescent="0.25">
      <c r="A259" s="93"/>
      <c r="B259" s="76" t="s">
        <v>272</v>
      </c>
      <c r="C259" s="80" t="s">
        <v>271</v>
      </c>
      <c r="D259" s="198"/>
      <c r="E259" s="192"/>
      <c r="F259" s="193"/>
      <c r="G259" s="193"/>
      <c r="H259" s="193"/>
      <c r="I259" s="194">
        <f t="shared" si="91"/>
        <v>0</v>
      </c>
      <c r="J259" s="14"/>
    </row>
    <row r="260" spans="1:10" ht="12.75" x14ac:dyDescent="0.25">
      <c r="A260" s="92"/>
      <c r="B260" s="76" t="s">
        <v>205</v>
      </c>
      <c r="C260" s="80" t="s">
        <v>68</v>
      </c>
      <c r="D260" s="177">
        <v>20000</v>
      </c>
      <c r="E260" s="192">
        <v>20000</v>
      </c>
      <c r="F260" s="193">
        <v>20000</v>
      </c>
      <c r="G260" s="193">
        <v>20000</v>
      </c>
      <c r="H260" s="193">
        <v>20000</v>
      </c>
      <c r="I260" s="194">
        <f t="shared" si="91"/>
        <v>100000</v>
      </c>
      <c r="J260" s="14"/>
    </row>
    <row r="261" spans="1:10" ht="12.75" x14ac:dyDescent="0.25">
      <c r="B261" s="76" t="s">
        <v>206</v>
      </c>
      <c r="C261" s="80" t="s">
        <v>24</v>
      </c>
      <c r="D261" s="177"/>
      <c r="E261" s="192"/>
      <c r="F261" s="193"/>
      <c r="G261" s="193"/>
      <c r="H261" s="193"/>
      <c r="I261" s="194">
        <f t="shared" si="91"/>
        <v>0</v>
      </c>
      <c r="J261" s="14"/>
    </row>
    <row r="262" spans="1:10" ht="12.75" x14ac:dyDescent="0.25">
      <c r="A262" s="93"/>
      <c r="B262" s="76" t="s">
        <v>252</v>
      </c>
      <c r="C262" s="80" t="s">
        <v>138</v>
      </c>
      <c r="D262" s="198"/>
      <c r="E262" s="192"/>
      <c r="F262" s="193"/>
      <c r="G262" s="193"/>
      <c r="H262" s="193"/>
      <c r="I262" s="194">
        <f t="shared" si="91"/>
        <v>0</v>
      </c>
      <c r="J262" s="14"/>
    </row>
    <row r="263" spans="1:10" ht="12.75" x14ac:dyDescent="0.25">
      <c r="B263" s="76" t="s">
        <v>207</v>
      </c>
      <c r="C263" s="80" t="s">
        <v>255</v>
      </c>
      <c r="D263" s="177">
        <v>100</v>
      </c>
      <c r="E263" s="192">
        <v>100</v>
      </c>
      <c r="F263" s="193">
        <v>100</v>
      </c>
      <c r="G263" s="193">
        <v>100</v>
      </c>
      <c r="H263" s="193">
        <v>100</v>
      </c>
      <c r="I263" s="194">
        <f t="shared" si="91"/>
        <v>500</v>
      </c>
      <c r="J263" s="14"/>
    </row>
    <row r="264" spans="1:10" x14ac:dyDescent="0.2">
      <c r="C264" s="72" t="s">
        <v>2</v>
      </c>
      <c r="D264" s="136"/>
      <c r="E264" s="136"/>
      <c r="F264" s="137"/>
      <c r="G264" s="137"/>
      <c r="H264" s="137"/>
      <c r="I264" s="199">
        <f t="shared" si="91"/>
        <v>0</v>
      </c>
      <c r="J264" s="14"/>
    </row>
    <row r="265" spans="1:10" ht="12.75" customHeight="1" x14ac:dyDescent="0.2">
      <c r="C265" s="54"/>
      <c r="D265" s="173">
        <f t="shared" ref="D265:I265" si="92">SUM(D251:D264)</f>
        <v>44750</v>
      </c>
      <c r="E265" s="173">
        <f t="shared" si="92"/>
        <v>44750</v>
      </c>
      <c r="F265" s="173">
        <f>SUM(F251:F264)</f>
        <v>44750</v>
      </c>
      <c r="G265" s="173">
        <f t="shared" ref="G265:H265" si="93">SUM(G251:G264)</f>
        <v>44750</v>
      </c>
      <c r="H265" s="173">
        <f t="shared" si="93"/>
        <v>44750</v>
      </c>
      <c r="I265" s="132">
        <f t="shared" si="92"/>
        <v>223750</v>
      </c>
      <c r="J265" s="14"/>
    </row>
    <row r="266" spans="1:10" ht="5.25" customHeight="1" x14ac:dyDescent="0.2">
      <c r="C266" s="54"/>
      <c r="D266" s="181"/>
      <c r="E266" s="181"/>
      <c r="F266" s="181"/>
      <c r="G266" s="181"/>
      <c r="H266" s="181"/>
      <c r="I266" s="181"/>
      <c r="J266" s="14"/>
    </row>
    <row r="267" spans="1:10" x14ac:dyDescent="0.2">
      <c r="A267" s="91">
        <v>9</v>
      </c>
      <c r="C267" s="53" t="s">
        <v>26</v>
      </c>
      <c r="D267" s="158"/>
      <c r="E267" s="158"/>
      <c r="F267" s="158"/>
      <c r="G267" s="158"/>
      <c r="H267" s="158"/>
      <c r="I267" s="158"/>
      <c r="J267" s="14"/>
    </row>
    <row r="268" spans="1:10" ht="12.75" x14ac:dyDescent="0.25">
      <c r="B268" s="76" t="s">
        <v>208</v>
      </c>
      <c r="C268" s="80" t="s">
        <v>25</v>
      </c>
      <c r="D268" s="183"/>
      <c r="E268" s="183"/>
      <c r="F268" s="183"/>
      <c r="G268" s="183"/>
      <c r="H268" s="183"/>
      <c r="I268" s="167">
        <f t="shared" ref="I268:I270" si="94">SUM(D268:H268)</f>
        <v>0</v>
      </c>
      <c r="J268" s="14"/>
    </row>
    <row r="269" spans="1:10" x14ac:dyDescent="0.2">
      <c r="C269" s="72" t="s">
        <v>2</v>
      </c>
      <c r="D269" s="169"/>
      <c r="E269" s="169"/>
      <c r="F269" s="169"/>
      <c r="G269" s="169"/>
      <c r="H269" s="169"/>
      <c r="I269" s="170">
        <f t="shared" si="94"/>
        <v>0</v>
      </c>
      <c r="J269" s="14"/>
    </row>
    <row r="270" spans="1:10" x14ac:dyDescent="0.2">
      <c r="C270" s="72" t="s">
        <v>307</v>
      </c>
      <c r="D270" s="185">
        <v>100</v>
      </c>
      <c r="E270" s="185">
        <v>100</v>
      </c>
      <c r="F270" s="185">
        <v>100</v>
      </c>
      <c r="G270" s="185">
        <v>100</v>
      </c>
      <c r="H270" s="185">
        <v>100</v>
      </c>
      <c r="I270" s="170">
        <f t="shared" si="94"/>
        <v>500</v>
      </c>
      <c r="J270" s="14"/>
    </row>
    <row r="271" spans="1:10" s="16" customFormat="1" x14ac:dyDescent="0.2">
      <c r="A271" s="91"/>
      <c r="B271" s="76"/>
      <c r="C271" s="54"/>
      <c r="D271" s="173">
        <f t="shared" ref="D271:I271" si="95">SUM(D268:D270)</f>
        <v>100</v>
      </c>
      <c r="E271" s="173">
        <f t="shared" si="95"/>
        <v>100</v>
      </c>
      <c r="F271" s="173">
        <f t="shared" si="95"/>
        <v>100</v>
      </c>
      <c r="G271" s="173">
        <f t="shared" ref="G271:H271" si="96">SUM(G268:G270)</f>
        <v>100</v>
      </c>
      <c r="H271" s="173">
        <f t="shared" si="96"/>
        <v>100</v>
      </c>
      <c r="I271" s="173">
        <f t="shared" si="95"/>
        <v>500</v>
      </c>
    </row>
    <row r="272" spans="1:10" s="16" customFormat="1" x14ac:dyDescent="0.2">
      <c r="A272" s="91"/>
      <c r="B272" s="76"/>
      <c r="C272" s="54"/>
      <c r="D272" s="174"/>
      <c r="E272" s="174"/>
      <c r="F272" s="174"/>
      <c r="G272" s="174"/>
      <c r="H272" s="174"/>
      <c r="I272" s="174"/>
    </row>
    <row r="273" spans="1:12" s="16" customFormat="1" x14ac:dyDescent="0.2">
      <c r="A273" s="91">
        <v>10</v>
      </c>
      <c r="C273" s="53" t="s">
        <v>234</v>
      </c>
      <c r="D273" s="181"/>
      <c r="E273" s="181"/>
      <c r="F273" s="181"/>
      <c r="G273" s="181"/>
      <c r="H273" s="181"/>
      <c r="I273" s="181"/>
    </row>
    <row r="274" spans="1:12" ht="12.75" customHeight="1" x14ac:dyDescent="0.25">
      <c r="B274" s="76" t="s">
        <v>214</v>
      </c>
      <c r="C274" s="80" t="s">
        <v>132</v>
      </c>
      <c r="D274" s="183"/>
      <c r="E274" s="183"/>
      <c r="F274" s="183"/>
      <c r="G274" s="183"/>
      <c r="H274" s="183"/>
      <c r="I274" s="167">
        <f t="shared" ref="I274:I276" si="97">SUM(D274:H274)</f>
        <v>0</v>
      </c>
      <c r="J274" s="14"/>
      <c r="K274" s="102"/>
      <c r="L274" s="213" t="s">
        <v>287</v>
      </c>
    </row>
    <row r="275" spans="1:12" ht="12.75" customHeight="1" x14ac:dyDescent="0.25">
      <c r="B275" s="76" t="s">
        <v>213</v>
      </c>
      <c r="C275" s="80" t="s">
        <v>121</v>
      </c>
      <c r="D275" s="169"/>
      <c r="E275" s="169"/>
      <c r="F275" s="169"/>
      <c r="G275" s="169"/>
      <c r="H275" s="169"/>
      <c r="I275" s="170">
        <f t="shared" si="97"/>
        <v>0</v>
      </c>
      <c r="J275" s="14"/>
      <c r="K275" s="102"/>
      <c r="L275" s="213" t="s">
        <v>288</v>
      </c>
    </row>
    <row r="276" spans="1:12" ht="12.75" customHeight="1" x14ac:dyDescent="0.25">
      <c r="B276" s="76" t="s">
        <v>215</v>
      </c>
      <c r="C276" s="80" t="s">
        <v>289</v>
      </c>
      <c r="D276" s="210">
        <f>'Depreciation 1'!O24</f>
        <v>18226</v>
      </c>
      <c r="E276" s="210">
        <f>'Depreciation 2'!O24</f>
        <v>18226</v>
      </c>
      <c r="F276" s="210">
        <f>'Depreciation 3'!O24</f>
        <v>18226</v>
      </c>
      <c r="G276" s="210">
        <f>'Depreciation 4'!O24</f>
        <v>18226</v>
      </c>
      <c r="H276" s="210">
        <f>'Depreciation 5'!O24</f>
        <v>18226</v>
      </c>
      <c r="I276" s="172">
        <f t="shared" si="97"/>
        <v>91130</v>
      </c>
      <c r="J276" s="14"/>
    </row>
    <row r="277" spans="1:12" ht="12.75" customHeight="1" x14ac:dyDescent="0.2">
      <c r="C277" s="54"/>
      <c r="D277" s="138">
        <f t="shared" ref="D277:I277" si="98">SUM(D274:D276)</f>
        <v>18226</v>
      </c>
      <c r="E277" s="138">
        <f t="shared" si="98"/>
        <v>18226</v>
      </c>
      <c r="F277" s="138">
        <f t="shared" si="98"/>
        <v>18226</v>
      </c>
      <c r="G277" s="138">
        <f t="shared" ref="G277:H277" si="99">SUM(G274:G276)</f>
        <v>18226</v>
      </c>
      <c r="H277" s="138">
        <f t="shared" si="99"/>
        <v>18226</v>
      </c>
      <c r="I277" s="138">
        <f t="shared" si="98"/>
        <v>91130</v>
      </c>
      <c r="J277" s="14"/>
    </row>
    <row r="278" spans="1:12" ht="12.75" customHeight="1" x14ac:dyDescent="0.2">
      <c r="C278" s="54"/>
      <c r="D278" s="181"/>
      <c r="E278" s="181"/>
      <c r="F278" s="181"/>
      <c r="G278" s="181"/>
      <c r="H278" s="181"/>
      <c r="I278" s="181"/>
      <c r="J278" s="14"/>
    </row>
    <row r="279" spans="1:12" s="16" customFormat="1" ht="12.75" thickBot="1" x14ac:dyDescent="0.25">
      <c r="A279" s="91"/>
      <c r="B279" s="76"/>
      <c r="C279" s="21" t="s">
        <v>15</v>
      </c>
      <c r="D279" s="182">
        <f t="shared" ref="D279:F279" si="100">SUM(D271,D265,D240,D206,D277)</f>
        <v>380835</v>
      </c>
      <c r="E279" s="182">
        <f t="shared" si="100"/>
        <v>363700</v>
      </c>
      <c r="F279" s="182">
        <f t="shared" si="100"/>
        <v>365293</v>
      </c>
      <c r="G279" s="182">
        <f t="shared" ref="G279:H279" si="101">SUM(G271,G265,G240,G206,G277)</f>
        <v>439504</v>
      </c>
      <c r="H279" s="182">
        <f t="shared" si="101"/>
        <v>441855</v>
      </c>
      <c r="I279" s="182">
        <f>SUM(I271,I265,I240,I206,I277)</f>
        <v>1991187</v>
      </c>
    </row>
    <row r="280" spans="1:12" ht="12.75" thickTop="1" x14ac:dyDescent="0.2">
      <c r="C280" s="54"/>
      <c r="J280" s="14"/>
    </row>
    <row r="281" spans="1:12" x14ac:dyDescent="0.2">
      <c r="C281" s="54"/>
      <c r="J281" s="14"/>
    </row>
    <row r="282" spans="1:12" ht="15.75" x14ac:dyDescent="0.25">
      <c r="C282" s="73" t="str">
        <f>'Cover &amp; Table of Contents'!B36</f>
        <v>Detailed Estimates of Statement of Financial Position</v>
      </c>
      <c r="D282" s="6"/>
      <c r="E282" s="6"/>
      <c r="F282" s="6"/>
      <c r="G282" s="6"/>
      <c r="H282" s="6"/>
      <c r="I282" s="6"/>
      <c r="J282" s="14"/>
      <c r="K282" s="24"/>
      <c r="L282" s="214"/>
    </row>
    <row r="283" spans="1:12" ht="19.5" customHeight="1" x14ac:dyDescent="0.2">
      <c r="C283" s="54"/>
      <c r="J283" s="14"/>
      <c r="K283" s="24"/>
      <c r="L283" s="214"/>
    </row>
    <row r="284" spans="1:12" s="16" customFormat="1" ht="12.75" x14ac:dyDescent="0.25">
      <c r="A284" s="90"/>
      <c r="B284" s="77"/>
      <c r="C284" s="52" t="s">
        <v>5</v>
      </c>
      <c r="D284" s="81" t="s">
        <v>259</v>
      </c>
      <c r="E284" s="81" t="s">
        <v>260</v>
      </c>
      <c r="F284" s="81" t="s">
        <v>261</v>
      </c>
      <c r="G284" s="81" t="s">
        <v>303</v>
      </c>
      <c r="H284" s="81" t="s">
        <v>304</v>
      </c>
      <c r="I284" s="81" t="s">
        <v>305</v>
      </c>
      <c r="K284" s="24"/>
      <c r="L284" s="214"/>
    </row>
    <row r="285" spans="1:12" s="16" customFormat="1" ht="12.75" x14ac:dyDescent="0.25">
      <c r="A285" s="90"/>
      <c r="B285" s="77"/>
      <c r="C285" s="52"/>
      <c r="D285" s="81" t="s">
        <v>6</v>
      </c>
      <c r="E285" s="81" t="s">
        <v>6</v>
      </c>
      <c r="F285" s="81" t="s">
        <v>6</v>
      </c>
      <c r="G285" s="81" t="s">
        <v>6</v>
      </c>
      <c r="H285" s="81" t="s">
        <v>6</v>
      </c>
      <c r="I285" s="81" t="s">
        <v>6</v>
      </c>
      <c r="K285" s="24"/>
      <c r="L285" s="214"/>
    </row>
    <row r="286" spans="1:12" s="51" customFormat="1" ht="12.75" x14ac:dyDescent="0.25">
      <c r="A286" s="90"/>
      <c r="B286" s="77"/>
      <c r="C286" s="52"/>
      <c r="D286" s="82" t="s">
        <v>264</v>
      </c>
      <c r="E286" s="82" t="s">
        <v>264</v>
      </c>
      <c r="F286" s="82" t="s">
        <v>264</v>
      </c>
      <c r="G286" s="82" t="s">
        <v>264</v>
      </c>
      <c r="H286" s="82" t="s">
        <v>264</v>
      </c>
      <c r="I286" s="82" t="s">
        <v>276</v>
      </c>
      <c r="K286" s="24"/>
      <c r="L286" s="214"/>
    </row>
    <row r="287" spans="1:12" s="51" customFormat="1" ht="12.75" x14ac:dyDescent="0.2">
      <c r="A287" s="90"/>
      <c r="B287" s="77"/>
      <c r="C287" s="52"/>
      <c r="D287" s="83">
        <f>'Cover &amp; Table of Contents'!$B$15</f>
        <v>0</v>
      </c>
      <c r="E287" s="83">
        <f>'Cover &amp; Table of Contents'!$B$15+1</f>
        <v>1</v>
      </c>
      <c r="F287" s="83">
        <f>'Cover &amp; Table of Contents'!$B$15+2</f>
        <v>2</v>
      </c>
      <c r="G287" s="83">
        <f>'Cover &amp; Table of Contents'!$B$15+3</f>
        <v>3</v>
      </c>
      <c r="H287" s="83">
        <f>'Cover &amp; Table of Contents'!$B$15+4</f>
        <v>4</v>
      </c>
      <c r="I287" s="83" t="str">
        <f>$D$9 &amp; "-"&amp;$H$9</f>
        <v>0-4</v>
      </c>
      <c r="K287" s="24"/>
      <c r="L287" s="214"/>
    </row>
    <row r="288" spans="1:12" s="24" customFormat="1" x14ac:dyDescent="0.2">
      <c r="A288" s="90"/>
      <c r="B288" s="77"/>
      <c r="D288" s="17" t="s">
        <v>125</v>
      </c>
      <c r="E288" s="17" t="s">
        <v>125</v>
      </c>
      <c r="F288" s="17" t="s">
        <v>125</v>
      </c>
      <c r="G288" s="17" t="s">
        <v>125</v>
      </c>
      <c r="H288" s="17" t="s">
        <v>125</v>
      </c>
      <c r="I288" s="17" t="s">
        <v>125</v>
      </c>
      <c r="K288" s="14"/>
      <c r="L288" s="14"/>
    </row>
    <row r="289" spans="1:10" x14ac:dyDescent="0.2">
      <c r="J289" s="14"/>
    </row>
    <row r="290" spans="1:10" x14ac:dyDescent="0.2">
      <c r="A290" s="91">
        <v>11</v>
      </c>
      <c r="C290" s="21" t="s">
        <v>256</v>
      </c>
      <c r="J290" s="14"/>
    </row>
    <row r="291" spans="1:10" ht="12.75" x14ac:dyDescent="0.25">
      <c r="B291" s="76" t="s">
        <v>221</v>
      </c>
      <c r="C291" s="80" t="s">
        <v>35</v>
      </c>
      <c r="D291" s="166"/>
      <c r="E291" s="166"/>
      <c r="F291" s="166"/>
      <c r="G291" s="166"/>
      <c r="H291" s="166"/>
      <c r="I291" s="130">
        <f t="shared" ref="I291:I293" si="102">SUM(D291:H291)</f>
        <v>0</v>
      </c>
      <c r="J291" s="14"/>
    </row>
    <row r="292" spans="1:10" ht="12.75" x14ac:dyDescent="0.25">
      <c r="B292" s="76" t="s">
        <v>222</v>
      </c>
      <c r="C292" s="80" t="s">
        <v>85</v>
      </c>
      <c r="D292" s="177"/>
      <c r="E292" s="177"/>
      <c r="F292" s="179"/>
      <c r="G292" s="179"/>
      <c r="H292" s="179"/>
      <c r="I292" s="133">
        <f t="shared" si="102"/>
        <v>0</v>
      </c>
      <c r="J292" s="14"/>
    </row>
    <row r="293" spans="1:10" x14ac:dyDescent="0.2">
      <c r="C293" s="56" t="s">
        <v>2</v>
      </c>
      <c r="D293" s="136"/>
      <c r="E293" s="136"/>
      <c r="F293" s="137"/>
      <c r="G293" s="137"/>
      <c r="H293" s="137"/>
      <c r="I293" s="134">
        <f t="shared" si="102"/>
        <v>0</v>
      </c>
      <c r="J293" s="14"/>
    </row>
    <row r="294" spans="1:10" x14ac:dyDescent="0.2">
      <c r="D294" s="173">
        <f t="shared" ref="D294:I294" si="103">SUM(D291:D293)</f>
        <v>0</v>
      </c>
      <c r="E294" s="173">
        <f t="shared" si="103"/>
        <v>0</v>
      </c>
      <c r="F294" s="173">
        <f t="shared" si="103"/>
        <v>0</v>
      </c>
      <c r="G294" s="173">
        <f t="shared" ref="G294:H294" si="104">SUM(G291:G293)</f>
        <v>0</v>
      </c>
      <c r="H294" s="173">
        <f t="shared" si="104"/>
        <v>0</v>
      </c>
      <c r="I294" s="173">
        <f t="shared" si="103"/>
        <v>0</v>
      </c>
      <c r="J294" s="14"/>
    </row>
    <row r="295" spans="1:10" x14ac:dyDescent="0.2">
      <c r="D295" s="158"/>
      <c r="E295" s="158"/>
      <c r="F295" s="158"/>
      <c r="G295" s="158"/>
      <c r="H295" s="158"/>
      <c r="I295" s="158"/>
      <c r="J295" s="14"/>
    </row>
    <row r="296" spans="1:10" x14ac:dyDescent="0.2">
      <c r="D296" s="158"/>
      <c r="E296" s="158"/>
      <c r="F296" s="158"/>
      <c r="G296" s="158"/>
      <c r="H296" s="158"/>
      <c r="I296" s="158"/>
      <c r="J296" s="14"/>
    </row>
    <row r="297" spans="1:10" x14ac:dyDescent="0.2">
      <c r="A297" s="91">
        <v>12</v>
      </c>
      <c r="B297" s="76" t="s">
        <v>2</v>
      </c>
      <c r="C297" s="21" t="s">
        <v>9</v>
      </c>
      <c r="D297" s="158"/>
      <c r="E297" s="158"/>
      <c r="F297" s="158"/>
      <c r="G297" s="158"/>
      <c r="H297" s="158"/>
      <c r="I297" s="158"/>
      <c r="J297" s="14"/>
    </row>
    <row r="298" spans="1:10" ht="12.75" x14ac:dyDescent="0.25">
      <c r="B298" s="76" t="s">
        <v>223</v>
      </c>
      <c r="C298" s="80" t="s">
        <v>9</v>
      </c>
      <c r="D298" s="166">
        <v>19900</v>
      </c>
      <c r="E298" s="166">
        <v>19900</v>
      </c>
      <c r="F298" s="168">
        <v>19900</v>
      </c>
      <c r="G298" s="168">
        <v>19900</v>
      </c>
      <c r="H298" s="168">
        <v>19900</v>
      </c>
      <c r="I298" s="130">
        <f t="shared" ref="I298:I302" si="105">SUM(D298:H298)</f>
        <v>99500</v>
      </c>
      <c r="J298" s="14"/>
    </row>
    <row r="299" spans="1:10" ht="12.75" x14ac:dyDescent="0.25">
      <c r="B299" s="76" t="s">
        <v>225</v>
      </c>
      <c r="C299" s="80" t="s">
        <v>224</v>
      </c>
      <c r="D299" s="177">
        <v>77719</v>
      </c>
      <c r="E299" s="177">
        <v>77719</v>
      </c>
      <c r="F299" s="179">
        <v>77719</v>
      </c>
      <c r="G299" s="179">
        <v>77719</v>
      </c>
      <c r="H299" s="179">
        <v>77719</v>
      </c>
      <c r="I299" s="133">
        <f t="shared" si="105"/>
        <v>388595</v>
      </c>
      <c r="J299" s="14"/>
    </row>
    <row r="300" spans="1:10" ht="12.75" x14ac:dyDescent="0.25">
      <c r="B300" s="76" t="s">
        <v>226</v>
      </c>
      <c r="C300" s="80" t="s">
        <v>107</v>
      </c>
      <c r="D300" s="177"/>
      <c r="E300" s="177"/>
      <c r="F300" s="179"/>
      <c r="G300" s="179"/>
      <c r="H300" s="179"/>
      <c r="I300" s="133">
        <f t="shared" si="105"/>
        <v>0</v>
      </c>
      <c r="J300" s="14"/>
    </row>
    <row r="301" spans="1:10" ht="12.75" x14ac:dyDescent="0.25">
      <c r="B301" s="76" t="s">
        <v>227</v>
      </c>
      <c r="C301" s="80" t="s">
        <v>131</v>
      </c>
      <c r="D301" s="177">
        <v>706</v>
      </c>
      <c r="E301" s="177">
        <v>706</v>
      </c>
      <c r="F301" s="179">
        <v>706</v>
      </c>
      <c r="G301" s="179">
        <v>706</v>
      </c>
      <c r="H301" s="179">
        <v>706</v>
      </c>
      <c r="I301" s="133">
        <f t="shared" si="105"/>
        <v>3530</v>
      </c>
      <c r="J301" s="14"/>
    </row>
    <row r="302" spans="1:10" x14ac:dyDescent="0.2">
      <c r="C302" s="56" t="s">
        <v>2</v>
      </c>
      <c r="D302" s="136">
        <v>-77719</v>
      </c>
      <c r="E302" s="136">
        <v>-77719</v>
      </c>
      <c r="F302" s="137">
        <v>-77719</v>
      </c>
      <c r="G302" s="137">
        <v>-77719</v>
      </c>
      <c r="H302" s="137">
        <v>-77719</v>
      </c>
      <c r="I302" s="134">
        <f t="shared" si="105"/>
        <v>-388595</v>
      </c>
      <c r="J302" s="14"/>
    </row>
    <row r="303" spans="1:10" x14ac:dyDescent="0.2">
      <c r="D303" s="173">
        <f t="shared" ref="D303:I303" si="106">SUM(D298:D302)</f>
        <v>20606</v>
      </c>
      <c r="E303" s="173">
        <f t="shared" si="106"/>
        <v>20606</v>
      </c>
      <c r="F303" s="173">
        <f t="shared" si="106"/>
        <v>20606</v>
      </c>
      <c r="G303" s="173">
        <f t="shared" ref="G303:H303" si="107">SUM(G298:G302)</f>
        <v>20606</v>
      </c>
      <c r="H303" s="173">
        <f t="shared" si="107"/>
        <v>20606</v>
      </c>
      <c r="I303" s="173">
        <f t="shared" si="106"/>
        <v>103030</v>
      </c>
      <c r="J303" s="14"/>
    </row>
    <row r="304" spans="1:10" x14ac:dyDescent="0.2">
      <c r="D304" s="158"/>
      <c r="E304" s="158"/>
      <c r="F304" s="158"/>
      <c r="G304" s="158"/>
      <c r="H304" s="158"/>
      <c r="I304" s="158"/>
      <c r="J304" s="14"/>
    </row>
    <row r="305" spans="1:10" x14ac:dyDescent="0.2">
      <c r="A305" s="91">
        <v>13</v>
      </c>
      <c r="B305" s="76" t="s">
        <v>2</v>
      </c>
      <c r="C305" s="21" t="s">
        <v>105</v>
      </c>
      <c r="D305" s="158"/>
      <c r="E305" s="158"/>
      <c r="F305" s="158"/>
      <c r="G305" s="158"/>
      <c r="H305" s="158"/>
      <c r="I305" s="158"/>
      <c r="J305" s="14"/>
    </row>
    <row r="306" spans="1:10" ht="12.75" x14ac:dyDescent="0.25">
      <c r="B306" s="76" t="s">
        <v>229</v>
      </c>
      <c r="C306" s="80" t="s">
        <v>228</v>
      </c>
      <c r="D306" s="130">
        <f>D144</f>
        <v>185443</v>
      </c>
      <c r="E306" s="130">
        <f t="shared" ref="E306:F306" si="108">E144</f>
        <v>152378</v>
      </c>
      <c r="F306" s="130">
        <f t="shared" si="108"/>
        <v>170969</v>
      </c>
      <c r="G306" s="130">
        <f t="shared" ref="G306:H306" si="109">G144</f>
        <v>191214</v>
      </c>
      <c r="H306" s="130">
        <f t="shared" si="109"/>
        <v>214111</v>
      </c>
      <c r="I306" s="130">
        <f>SUM(D306:H306)</f>
        <v>914115</v>
      </c>
      <c r="J306" s="14"/>
    </row>
    <row r="307" spans="1:10" x14ac:dyDescent="0.2">
      <c r="D307" s="173">
        <f t="shared" ref="D307:I307" si="110">SUM(D306:D306)</f>
        <v>185443</v>
      </c>
      <c r="E307" s="173">
        <f t="shared" si="110"/>
        <v>152378</v>
      </c>
      <c r="F307" s="173">
        <f t="shared" si="110"/>
        <v>170969</v>
      </c>
      <c r="G307" s="173">
        <f t="shared" ref="G307:H307" si="111">SUM(G306:G306)</f>
        <v>191214</v>
      </c>
      <c r="H307" s="173">
        <f t="shared" si="111"/>
        <v>214111</v>
      </c>
      <c r="I307" s="173">
        <f t="shared" si="110"/>
        <v>914115</v>
      </c>
      <c r="J307" s="14"/>
    </row>
    <row r="308" spans="1:10" x14ac:dyDescent="0.2">
      <c r="D308" s="158"/>
      <c r="E308" s="158"/>
      <c r="F308" s="158"/>
      <c r="G308" s="158"/>
      <c r="H308" s="158"/>
      <c r="I308" s="158"/>
      <c r="J308" s="14"/>
    </row>
    <row r="309" spans="1:10" x14ac:dyDescent="0.2">
      <c r="A309" s="91">
        <v>14</v>
      </c>
      <c r="B309" s="76" t="s">
        <v>2</v>
      </c>
      <c r="C309" s="21" t="s">
        <v>36</v>
      </c>
      <c r="D309" s="158"/>
      <c r="E309" s="158"/>
      <c r="F309" s="158"/>
      <c r="G309" s="158"/>
      <c r="H309" s="158"/>
      <c r="I309" s="158"/>
      <c r="J309" s="14"/>
    </row>
    <row r="310" spans="1:10" ht="12.75" x14ac:dyDescent="0.25">
      <c r="B310" s="76" t="s">
        <v>230</v>
      </c>
      <c r="C310" s="80" t="s">
        <v>86</v>
      </c>
      <c r="D310" s="166">
        <v>7750</v>
      </c>
      <c r="E310" s="166">
        <v>7750</v>
      </c>
      <c r="F310" s="168">
        <v>7750</v>
      </c>
      <c r="G310" s="168">
        <v>7750</v>
      </c>
      <c r="H310" s="168">
        <v>7750</v>
      </c>
      <c r="I310" s="130">
        <f t="shared" ref="I310:I314" si="112">SUM(D310:H310)</f>
        <v>38750</v>
      </c>
      <c r="J310" s="14"/>
    </row>
    <row r="311" spans="1:10" ht="12.75" x14ac:dyDescent="0.25">
      <c r="B311" s="76" t="s">
        <v>231</v>
      </c>
      <c r="C311" s="80" t="s">
        <v>87</v>
      </c>
      <c r="D311" s="177">
        <v>34280</v>
      </c>
      <c r="E311" s="177">
        <v>34280</v>
      </c>
      <c r="F311" s="179">
        <v>34280</v>
      </c>
      <c r="G311" s="179">
        <v>34280</v>
      </c>
      <c r="H311" s="179">
        <v>34280</v>
      </c>
      <c r="I311" s="133">
        <f t="shared" si="112"/>
        <v>171400</v>
      </c>
      <c r="J311" s="14"/>
    </row>
    <row r="312" spans="1:10" ht="12.75" x14ac:dyDescent="0.25">
      <c r="B312" s="76" t="s">
        <v>232</v>
      </c>
      <c r="C312" s="80" t="s">
        <v>297</v>
      </c>
      <c r="D312" s="177">
        <v>17375</v>
      </c>
      <c r="E312" s="177">
        <v>17375</v>
      </c>
      <c r="F312" s="179">
        <v>17375</v>
      </c>
      <c r="G312" s="179">
        <v>17375</v>
      </c>
      <c r="H312" s="179">
        <v>17375</v>
      </c>
      <c r="I312" s="133">
        <f t="shared" si="112"/>
        <v>86875</v>
      </c>
      <c r="J312" s="14"/>
    </row>
    <row r="313" spans="1:10" ht="12.75" x14ac:dyDescent="0.25">
      <c r="C313" s="80" t="s">
        <v>300</v>
      </c>
      <c r="D313" s="177"/>
      <c r="E313" s="177"/>
      <c r="F313" s="179"/>
      <c r="G313" s="179"/>
      <c r="H313" s="179"/>
      <c r="I313" s="133">
        <f t="shared" si="112"/>
        <v>0</v>
      </c>
      <c r="J313" s="14"/>
    </row>
    <row r="314" spans="1:10" x14ac:dyDescent="0.2">
      <c r="C314" s="56" t="s">
        <v>308</v>
      </c>
      <c r="D314" s="177">
        <v>20000</v>
      </c>
      <c r="E314" s="177"/>
      <c r="F314" s="179"/>
      <c r="G314" s="179"/>
      <c r="H314" s="179"/>
      <c r="I314" s="134">
        <f t="shared" si="112"/>
        <v>20000</v>
      </c>
      <c r="J314" s="14"/>
    </row>
    <row r="315" spans="1:10" x14ac:dyDescent="0.2">
      <c r="D315" s="173">
        <f>SUM(D310:D314)</f>
        <v>79405</v>
      </c>
      <c r="E315" s="173">
        <f>SUM(E310:E312)+E314</f>
        <v>59405</v>
      </c>
      <c r="F315" s="173">
        <f>SUM(F310:F312)+F314</f>
        <v>59405</v>
      </c>
      <c r="G315" s="173">
        <f>SUM(G310:G312)+G314</f>
        <v>59405</v>
      </c>
      <c r="H315" s="173">
        <f>SUM(H310:H312)+H314</f>
        <v>59405</v>
      </c>
      <c r="I315" s="145">
        <f>SUM(I310:I314)</f>
        <v>317025</v>
      </c>
      <c r="J315" s="14"/>
    </row>
    <row r="316" spans="1:10" x14ac:dyDescent="0.2">
      <c r="D316" s="158"/>
      <c r="E316" s="158"/>
      <c r="F316" s="158"/>
      <c r="G316" s="158"/>
      <c r="H316" s="158"/>
      <c r="I316" s="158"/>
      <c r="J316" s="14"/>
    </row>
    <row r="317" spans="1:10" x14ac:dyDescent="0.2">
      <c r="A317" s="91">
        <v>15</v>
      </c>
      <c r="C317" s="24" t="s">
        <v>124</v>
      </c>
      <c r="D317" s="158"/>
      <c r="E317" s="158"/>
      <c r="F317" s="158"/>
      <c r="G317" s="158"/>
      <c r="H317" s="158"/>
      <c r="I317" s="158"/>
      <c r="J317" s="14"/>
    </row>
    <row r="318" spans="1:10" ht="12.75" x14ac:dyDescent="0.25">
      <c r="B318" s="76" t="s">
        <v>233</v>
      </c>
      <c r="C318" s="80" t="s">
        <v>91</v>
      </c>
      <c r="D318" s="166"/>
      <c r="E318" s="166"/>
      <c r="F318" s="168"/>
      <c r="G318" s="168"/>
      <c r="H318" s="168"/>
      <c r="I318" s="130">
        <f t="shared" ref="I318:I320" si="113">SUM(D318:H318)</f>
        <v>0</v>
      </c>
      <c r="J318" s="14"/>
    </row>
    <row r="319" spans="1:10" x14ac:dyDescent="0.2">
      <c r="C319" s="56"/>
      <c r="D319" s="177"/>
      <c r="E319" s="177"/>
      <c r="F319" s="179"/>
      <c r="G319" s="179"/>
      <c r="H319" s="179"/>
      <c r="I319" s="133">
        <f t="shared" si="113"/>
        <v>0</v>
      </c>
      <c r="J319" s="14"/>
    </row>
    <row r="320" spans="1:10" x14ac:dyDescent="0.2">
      <c r="C320" s="56"/>
      <c r="D320" s="177"/>
      <c r="E320" s="177"/>
      <c r="F320" s="179"/>
      <c r="G320" s="179"/>
      <c r="H320" s="179"/>
      <c r="I320" s="133">
        <f t="shared" si="113"/>
        <v>0</v>
      </c>
      <c r="J320" s="14"/>
    </row>
    <row r="321" spans="1:10" s="14" customFormat="1" x14ac:dyDescent="0.2">
      <c r="D321" s="173">
        <f>SUM(D318:D320)</f>
        <v>0</v>
      </c>
      <c r="E321" s="173">
        <f t="shared" ref="E321:I321" si="114">SUM(E318:E320)</f>
        <v>0</v>
      </c>
      <c r="F321" s="173">
        <f t="shared" si="114"/>
        <v>0</v>
      </c>
      <c r="G321" s="173">
        <f t="shared" ref="G321:H321" si="115">SUM(G318:G320)</f>
        <v>0</v>
      </c>
      <c r="H321" s="173">
        <f t="shared" si="115"/>
        <v>0</v>
      </c>
      <c r="I321" s="145">
        <f t="shared" si="114"/>
        <v>0</v>
      </c>
    </row>
    <row r="322" spans="1:10" x14ac:dyDescent="0.2">
      <c r="A322" s="14"/>
      <c r="B322" s="14"/>
      <c r="C322" s="14"/>
      <c r="J322" s="14"/>
    </row>
    <row r="323" spans="1:10" x14ac:dyDescent="0.2">
      <c r="A323" s="14"/>
      <c r="B323" s="14"/>
      <c r="C323" s="14"/>
      <c r="J323" s="14"/>
    </row>
    <row r="324" spans="1:10" x14ac:dyDescent="0.2">
      <c r="A324" s="14"/>
      <c r="B324" s="14"/>
      <c r="C324" s="14"/>
      <c r="J324" s="14"/>
    </row>
    <row r="325" spans="1:10" x14ac:dyDescent="0.2">
      <c r="A325" s="14"/>
      <c r="B325" s="14"/>
      <c r="C325" s="14"/>
      <c r="J325" s="14"/>
    </row>
    <row r="326" spans="1:10" x14ac:dyDescent="0.2">
      <c r="A326" s="14"/>
      <c r="B326" s="14"/>
      <c r="C326" s="14"/>
      <c r="J326" s="14"/>
    </row>
    <row r="327" spans="1:10" x14ac:dyDescent="0.2">
      <c r="A327" s="14"/>
      <c r="B327" s="14"/>
      <c r="C327" s="14"/>
      <c r="J327" s="14"/>
    </row>
    <row r="328" spans="1:10" x14ac:dyDescent="0.2">
      <c r="A328" s="14"/>
      <c r="B328" s="14"/>
      <c r="C328" s="14"/>
      <c r="J328" s="14"/>
    </row>
    <row r="329" spans="1:10" x14ac:dyDescent="0.2">
      <c r="A329" s="14"/>
      <c r="B329" s="14"/>
      <c r="C329" s="14"/>
      <c r="J329" s="14"/>
    </row>
    <row r="330" spans="1:10" x14ac:dyDescent="0.2">
      <c r="A330" s="14"/>
      <c r="B330" s="14"/>
      <c r="C330" s="14"/>
      <c r="J330" s="14"/>
    </row>
    <row r="331" spans="1:10" x14ac:dyDescent="0.2">
      <c r="A331" s="14"/>
      <c r="B331" s="14"/>
      <c r="C331" s="14"/>
      <c r="J331" s="14"/>
    </row>
    <row r="332" spans="1:10" x14ac:dyDescent="0.2">
      <c r="A332" s="14"/>
      <c r="B332" s="14"/>
      <c r="C332" s="14"/>
      <c r="J332" s="14"/>
    </row>
    <row r="333" spans="1:10" x14ac:dyDescent="0.2">
      <c r="A333" s="14"/>
      <c r="B333" s="14"/>
      <c r="C333" s="14"/>
      <c r="J333" s="14"/>
    </row>
    <row r="334" spans="1:10" x14ac:dyDescent="0.2">
      <c r="A334" s="14"/>
      <c r="B334" s="14"/>
      <c r="C334" s="14"/>
      <c r="J334" s="14"/>
    </row>
    <row r="335" spans="1:10" x14ac:dyDescent="0.2">
      <c r="A335" s="14"/>
      <c r="B335" s="14"/>
      <c r="C335" s="14"/>
      <c r="J335" s="14"/>
    </row>
  </sheetData>
  <sheetProtection algorithmName="SHA-512" hashValue="gSxcY3kZTbelq7wgGooLMAi6nsfsuoZUSHxFRCfoxC/GAWeID/Po15OHUy5+V2t8hABlW+5BTfArZMOODWVzZw==" saltValue="InFRoWL8X+4S+Env/zs4pA==" spinCount="100000" sheet="1" selectLockedCells="1"/>
  <mergeCells count="1">
    <mergeCell ref="D208:I208"/>
  </mergeCells>
  <phoneticPr fontId="4" type="noConversion"/>
  <printOptions horizontalCentered="1"/>
  <pageMargins left="0.23622047244094491" right="0.15748031496062992" top="0.39370078740157483" bottom="0.27559055118110237" header="0.47244094488188981" footer="0.15748031496062992"/>
  <pageSetup paperSize="9" scale="82" fitToHeight="0" orientation="portrait" useFirstPageNumber="1" r:id="rId1"/>
  <headerFooter alignWithMargins="0">
    <oddFooter>&amp;RPage &amp;P+3 of 15</oddFooter>
  </headerFooter>
  <rowBreaks count="6" manualBreakCount="6">
    <brk id="32" max="16383" man="1"/>
    <brk id="80" max="16383" man="1"/>
    <brk id="144" max="16383" man="1"/>
    <brk id="188" max="16383" man="1"/>
    <brk id="240" max="16383" man="1"/>
    <brk id="280"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showGridLines="0" topLeftCell="A4" workbookViewId="0">
      <selection activeCell="H24" sqref="H24:M24"/>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5703125" style="33" customWidth="1"/>
    <col min="17" max="17" width="62.140625" style="33" bestFit="1" customWidth="1"/>
    <col min="18" max="16384" width="9.140625" style="33"/>
  </cols>
  <sheetData>
    <row r="1" spans="1:17" customFormat="1" x14ac:dyDescent="0.2">
      <c r="A1" s="30" t="str">
        <f>'Cover &amp; Table of Contents'!B6 &amp; " " &amp; 'Cover &amp; Table of Contents'!B7</f>
        <v xml:space="preserve">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 xml:space="preserve">Period 2024 - 2028 </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56.25" x14ac:dyDescent="0.2">
      <c r="A7" s="36"/>
      <c r="B7" s="45" t="s">
        <v>27</v>
      </c>
      <c r="D7" s="46"/>
      <c r="E7" s="46"/>
      <c r="F7" s="233" t="s">
        <v>309</v>
      </c>
      <c r="G7" s="233" t="s">
        <v>310</v>
      </c>
      <c r="H7" s="233" t="s">
        <v>311</v>
      </c>
      <c r="I7" s="233" t="s">
        <v>312</v>
      </c>
      <c r="J7" s="233" t="s">
        <v>313</v>
      </c>
      <c r="K7" s="233" t="s">
        <v>314</v>
      </c>
      <c r="L7" s="233" t="s">
        <v>315</v>
      </c>
      <c r="M7" s="233" t="s">
        <v>316</v>
      </c>
      <c r="N7" s="233" t="s">
        <v>317</v>
      </c>
      <c r="O7" s="106" t="s">
        <v>15</v>
      </c>
      <c r="P7" s="226"/>
      <c r="Q7" s="227" t="s">
        <v>294</v>
      </c>
    </row>
    <row r="8" spans="1:17" s="42" customFormat="1" x14ac:dyDescent="0.2">
      <c r="A8" s="36"/>
      <c r="B8" s="47" t="s">
        <v>37</v>
      </c>
      <c r="F8" s="108">
        <v>0.01</v>
      </c>
      <c r="G8" s="108">
        <v>0.1</v>
      </c>
      <c r="H8" s="108">
        <v>0.08</v>
      </c>
      <c r="I8" s="108">
        <v>0.2</v>
      </c>
      <c r="J8" s="108">
        <v>0.25</v>
      </c>
      <c r="K8" s="108">
        <v>0.1</v>
      </c>
      <c r="L8" s="108">
        <v>1</v>
      </c>
      <c r="M8" s="108">
        <v>0.1</v>
      </c>
      <c r="N8" s="108">
        <v>0</v>
      </c>
      <c r="O8" s="109"/>
      <c r="P8" s="226"/>
      <c r="Q8" s="227" t="s">
        <v>295</v>
      </c>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107"/>
    </row>
    <row r="10" spans="1:17" s="42" customFormat="1" x14ac:dyDescent="0.2">
      <c r="A10" s="36"/>
      <c r="B10" s="45" t="s">
        <v>28</v>
      </c>
      <c r="F10" s="110"/>
      <c r="G10" s="110"/>
      <c r="H10" s="111"/>
      <c r="I10" s="111"/>
      <c r="J10" s="111"/>
      <c r="K10" s="111"/>
      <c r="L10" s="111"/>
      <c r="M10" s="111"/>
      <c r="N10" s="111"/>
      <c r="O10" s="110"/>
      <c r="P10" s="107"/>
    </row>
    <row r="11" spans="1:17" s="42" customFormat="1" x14ac:dyDescent="0.2">
      <c r="A11" s="36"/>
      <c r="B11" s="47" t="s">
        <v>265</v>
      </c>
      <c r="D11" s="48">
        <f>'Cover &amp; Table of Contents'!B15</f>
        <v>0</v>
      </c>
      <c r="E11" s="48"/>
      <c r="F11" s="112">
        <v>267132</v>
      </c>
      <c r="G11" s="112">
        <v>311428</v>
      </c>
      <c r="H11" s="112">
        <v>56812</v>
      </c>
      <c r="I11" s="112">
        <v>17285</v>
      </c>
      <c r="J11" s="112">
        <v>56594</v>
      </c>
      <c r="K11" s="112">
        <v>235443</v>
      </c>
      <c r="L11" s="112">
        <v>18611</v>
      </c>
      <c r="M11" s="112">
        <v>351260</v>
      </c>
      <c r="N11" s="112">
        <v>212820</v>
      </c>
      <c r="O11" s="126">
        <f>SUM(F11:N11)</f>
        <v>1527385</v>
      </c>
      <c r="P11" s="102"/>
      <c r="Q11" s="212" t="s">
        <v>291</v>
      </c>
    </row>
    <row r="12" spans="1:17" s="42" customFormat="1" x14ac:dyDescent="0.2">
      <c r="A12" s="36"/>
      <c r="B12" s="47" t="s">
        <v>29</v>
      </c>
      <c r="F12" s="113"/>
      <c r="G12" s="113"/>
      <c r="H12" s="113"/>
      <c r="I12" s="113"/>
      <c r="J12" s="113">
        <v>67100</v>
      </c>
      <c r="K12" s="113">
        <v>25000</v>
      </c>
      <c r="L12" s="113"/>
      <c r="M12" s="113">
        <v>91642</v>
      </c>
      <c r="N12" s="113"/>
      <c r="O12" s="127">
        <f>SUM(F12:N12)</f>
        <v>183742</v>
      </c>
      <c r="P12" s="107"/>
    </row>
    <row r="13" spans="1:17" s="42" customFormat="1" x14ac:dyDescent="0.2">
      <c r="A13" s="36"/>
      <c r="B13" s="47" t="s">
        <v>30</v>
      </c>
      <c r="F13" s="114"/>
      <c r="G13" s="114"/>
      <c r="H13" s="114"/>
      <c r="I13" s="114"/>
      <c r="J13" s="114"/>
      <c r="K13" s="114"/>
      <c r="L13" s="114"/>
      <c r="M13" s="114"/>
      <c r="N13" s="114"/>
      <c r="O13" s="128">
        <f>SUM(F13:N13)</f>
        <v>0</v>
      </c>
      <c r="P13" s="102"/>
      <c r="Q13" s="212" t="s">
        <v>292</v>
      </c>
    </row>
    <row r="14" spans="1:17" s="42" customFormat="1" x14ac:dyDescent="0.2">
      <c r="A14" s="36"/>
      <c r="B14" s="47" t="s">
        <v>266</v>
      </c>
      <c r="D14" s="48">
        <f>'Cover &amp; Table of Contents'!B15</f>
        <v>0</v>
      </c>
      <c r="F14" s="115">
        <f>SUM(F11:F13)</f>
        <v>267132</v>
      </c>
      <c r="G14" s="115">
        <f t="shared" ref="G14:N14" si="0">SUM(G11:G13)</f>
        <v>311428</v>
      </c>
      <c r="H14" s="115">
        <f t="shared" si="0"/>
        <v>56812</v>
      </c>
      <c r="I14" s="115">
        <f t="shared" si="0"/>
        <v>17285</v>
      </c>
      <c r="J14" s="115">
        <f t="shared" si="0"/>
        <v>123694</v>
      </c>
      <c r="K14" s="115">
        <f t="shared" si="0"/>
        <v>260443</v>
      </c>
      <c r="L14" s="115">
        <f t="shared" si="0"/>
        <v>18611</v>
      </c>
      <c r="M14" s="115">
        <f t="shared" si="0"/>
        <v>442902</v>
      </c>
      <c r="N14" s="115">
        <f t="shared" si="0"/>
        <v>212820</v>
      </c>
      <c r="O14" s="115">
        <f>SUM(O11:O13)</f>
        <v>1711127</v>
      </c>
      <c r="P14" s="107"/>
    </row>
    <row r="15" spans="1:17" s="42" customFormat="1" x14ac:dyDescent="0.2">
      <c r="A15" s="36"/>
      <c r="B15" s="47"/>
      <c r="F15" s="110"/>
      <c r="G15" s="110"/>
      <c r="H15" s="111"/>
      <c r="I15" s="111"/>
      <c r="J15" s="111"/>
      <c r="K15" s="111"/>
      <c r="L15" s="111"/>
      <c r="M15" s="111"/>
      <c r="N15" s="111"/>
      <c r="O15" s="110"/>
      <c r="P15" s="107"/>
    </row>
    <row r="16" spans="1:17" s="42" customFormat="1" x14ac:dyDescent="0.2">
      <c r="A16" s="36"/>
      <c r="B16" s="45" t="s">
        <v>33</v>
      </c>
      <c r="F16" s="110"/>
      <c r="G16" s="110"/>
      <c r="H16" s="111"/>
      <c r="I16" s="111"/>
      <c r="J16" s="111"/>
      <c r="K16" s="111"/>
      <c r="L16" s="111"/>
      <c r="M16" s="111"/>
      <c r="N16" s="111"/>
      <c r="O16" s="110"/>
      <c r="P16" s="107"/>
    </row>
    <row r="17" spans="1:17" s="42" customFormat="1" x14ac:dyDescent="0.2">
      <c r="A17" s="36"/>
      <c r="B17" s="47" t="s">
        <v>265</v>
      </c>
      <c r="D17" s="48">
        <f>'Cover &amp; Table of Contents'!B15</f>
        <v>0</v>
      </c>
      <c r="F17" s="116"/>
      <c r="G17" s="116">
        <v>27247</v>
      </c>
      <c r="H17" s="116">
        <v>1390</v>
      </c>
      <c r="I17" s="116">
        <v>6677</v>
      </c>
      <c r="J17" s="116">
        <v>6571</v>
      </c>
      <c r="K17" s="116">
        <v>103883</v>
      </c>
      <c r="L17" s="116"/>
      <c r="M17" s="116">
        <v>198270</v>
      </c>
      <c r="N17" s="116">
        <v>79814</v>
      </c>
      <c r="O17" s="117">
        <f>SUM(F17:N17)</f>
        <v>423852</v>
      </c>
      <c r="P17" s="102"/>
      <c r="Q17" s="212" t="s">
        <v>291</v>
      </c>
    </row>
    <row r="18" spans="1:17" s="42" customFormat="1" x14ac:dyDescent="0.2">
      <c r="A18" s="36"/>
      <c r="B18" s="47" t="s">
        <v>29</v>
      </c>
      <c r="F18" s="235"/>
      <c r="G18" s="235"/>
      <c r="H18" s="235"/>
      <c r="I18" s="235"/>
      <c r="J18" s="235">
        <v>50325</v>
      </c>
      <c r="K18" s="235"/>
      <c r="L18" s="235"/>
      <c r="M18" s="235">
        <v>40000</v>
      </c>
      <c r="N18" s="235"/>
      <c r="O18" s="120">
        <f>SUM(F18:N18)</f>
        <v>90325</v>
      </c>
      <c r="P18" s="107"/>
    </row>
    <row r="19" spans="1:17" s="42" customFormat="1" x14ac:dyDescent="0.2">
      <c r="A19" s="36"/>
      <c r="B19" s="47" t="s">
        <v>298</v>
      </c>
      <c r="F19" s="118"/>
      <c r="G19" s="118"/>
      <c r="H19" s="118"/>
      <c r="I19" s="118"/>
      <c r="J19" s="118"/>
      <c r="K19" s="118"/>
      <c r="L19" s="118"/>
      <c r="M19" s="118"/>
      <c r="N19" s="118"/>
      <c r="O19" s="119">
        <f>SUM(F19:N19)</f>
        <v>0</v>
      </c>
      <c r="P19" s="107"/>
    </row>
    <row r="20" spans="1:17" s="42" customFormat="1" x14ac:dyDescent="0.2">
      <c r="A20" s="36"/>
      <c r="B20" s="47" t="s">
        <v>266</v>
      </c>
      <c r="D20" s="48">
        <f>'Cover &amp; Table of Contents'!B15</f>
        <v>0</v>
      </c>
      <c r="F20" s="115">
        <f>SUM(F17:F18)</f>
        <v>0</v>
      </c>
      <c r="G20" s="115">
        <f t="shared" ref="G20:O20" si="1">SUM(G17:G18)</f>
        <v>27247</v>
      </c>
      <c r="H20" s="115">
        <f t="shared" si="1"/>
        <v>1390</v>
      </c>
      <c r="I20" s="115">
        <f t="shared" si="1"/>
        <v>6677</v>
      </c>
      <c r="J20" s="115">
        <f t="shared" si="1"/>
        <v>56896</v>
      </c>
      <c r="K20" s="115">
        <f t="shared" si="1"/>
        <v>103883</v>
      </c>
      <c r="L20" s="115">
        <f t="shared" si="1"/>
        <v>0</v>
      </c>
      <c r="M20" s="115">
        <f t="shared" si="1"/>
        <v>238270</v>
      </c>
      <c r="N20" s="115">
        <f t="shared" si="1"/>
        <v>79814</v>
      </c>
      <c r="O20" s="115">
        <f t="shared" si="1"/>
        <v>514177</v>
      </c>
      <c r="P20" s="107"/>
    </row>
    <row r="21" spans="1:17" s="42" customFormat="1" x14ac:dyDescent="0.2">
      <c r="A21" s="36"/>
      <c r="B21" s="47"/>
      <c r="F21" s="110"/>
      <c r="G21" s="110"/>
      <c r="H21" s="111"/>
      <c r="I21" s="111"/>
      <c r="J21" s="111"/>
      <c r="K21" s="111"/>
      <c r="L21" s="111"/>
      <c r="M21" s="111"/>
      <c r="N21" s="111"/>
      <c r="O21" s="110"/>
      <c r="P21" s="107"/>
    </row>
    <row r="22" spans="1:17" s="42" customFormat="1" x14ac:dyDescent="0.2">
      <c r="A22" s="36"/>
      <c r="B22" s="45" t="s">
        <v>274</v>
      </c>
      <c r="F22" s="110"/>
      <c r="G22" s="110"/>
      <c r="H22" s="111"/>
      <c r="I22" s="111"/>
      <c r="J22" s="111"/>
      <c r="K22" s="111"/>
      <c r="L22" s="111"/>
      <c r="M22" s="111"/>
      <c r="N22" s="111"/>
      <c r="O22" s="110"/>
      <c r="P22" s="107"/>
    </row>
    <row r="23" spans="1:17" s="42" customFormat="1" x14ac:dyDescent="0.2">
      <c r="A23" s="36"/>
      <c r="B23" s="47" t="s">
        <v>265</v>
      </c>
      <c r="D23" s="48">
        <f>'Cover &amp; Table of Contents'!B15</f>
        <v>0</v>
      </c>
      <c r="F23" s="112">
        <v>53233</v>
      </c>
      <c r="G23" s="112">
        <v>284181</v>
      </c>
      <c r="H23" s="112">
        <v>50293</v>
      </c>
      <c r="I23" s="112">
        <v>10035</v>
      </c>
      <c r="J23" s="112">
        <v>49694</v>
      </c>
      <c r="K23" s="112">
        <v>113777</v>
      </c>
      <c r="L23" s="112">
        <v>18611</v>
      </c>
      <c r="M23" s="112">
        <v>113801</v>
      </c>
      <c r="N23" s="112"/>
      <c r="O23" s="117">
        <f>SUM(F23:N23)</f>
        <v>693625</v>
      </c>
      <c r="P23" s="102"/>
      <c r="Q23" s="212" t="s">
        <v>291</v>
      </c>
    </row>
    <row r="24" spans="1:17" s="42" customFormat="1" x14ac:dyDescent="0.2">
      <c r="A24" s="36"/>
      <c r="B24" s="47" t="s">
        <v>31</v>
      </c>
      <c r="F24" s="113"/>
      <c r="G24" s="113"/>
      <c r="H24" s="113">
        <v>3871</v>
      </c>
      <c r="I24" s="113">
        <v>408</v>
      </c>
      <c r="J24" s="113">
        <v>5297</v>
      </c>
      <c r="K24" s="113">
        <v>2522</v>
      </c>
      <c r="L24" s="113"/>
      <c r="M24" s="113">
        <v>6128</v>
      </c>
      <c r="N24" s="113"/>
      <c r="O24" s="120">
        <f>SUM(F24:N24)</f>
        <v>18226</v>
      </c>
      <c r="P24" s="107"/>
    </row>
    <row r="25" spans="1:17" s="42" customFormat="1" x14ac:dyDescent="0.2">
      <c r="A25" s="36"/>
      <c r="B25" s="47" t="s">
        <v>32</v>
      </c>
      <c r="F25" s="114"/>
      <c r="G25" s="114"/>
      <c r="H25" s="114"/>
      <c r="I25" s="114"/>
      <c r="J25" s="114"/>
      <c r="K25" s="114"/>
      <c r="L25" s="114"/>
      <c r="M25" s="114"/>
      <c r="N25" s="114"/>
      <c r="O25" s="119">
        <f>SUM(F25:N25)</f>
        <v>0</v>
      </c>
      <c r="P25" s="102"/>
      <c r="Q25" s="212" t="s">
        <v>292</v>
      </c>
    </row>
    <row r="26" spans="1:17" s="42" customFormat="1" x14ac:dyDescent="0.2">
      <c r="A26" s="36"/>
      <c r="B26" s="47" t="s">
        <v>266</v>
      </c>
      <c r="D26" s="48">
        <f>'Cover &amp; Table of Contents'!B15</f>
        <v>0</v>
      </c>
      <c r="F26" s="115">
        <f>SUM(F23:F25)</f>
        <v>53233</v>
      </c>
      <c r="G26" s="115">
        <f t="shared" ref="G26:N26" si="2">SUM(G23:G25)</f>
        <v>284181</v>
      </c>
      <c r="H26" s="115">
        <f t="shared" si="2"/>
        <v>54164</v>
      </c>
      <c r="I26" s="115">
        <f t="shared" si="2"/>
        <v>10443</v>
      </c>
      <c r="J26" s="115">
        <f t="shared" si="2"/>
        <v>54991</v>
      </c>
      <c r="K26" s="115">
        <f t="shared" si="2"/>
        <v>116299</v>
      </c>
      <c r="L26" s="115">
        <f t="shared" si="2"/>
        <v>18611</v>
      </c>
      <c r="M26" s="115">
        <f t="shared" si="2"/>
        <v>119929</v>
      </c>
      <c r="N26" s="115">
        <f t="shared" si="2"/>
        <v>0</v>
      </c>
      <c r="O26" s="115">
        <f>SUM(O23:O25)</f>
        <v>711851</v>
      </c>
      <c r="P26" s="107"/>
    </row>
    <row r="27" spans="1:17" s="42" customFormat="1" ht="13.5" thickBot="1" x14ac:dyDescent="0.25">
      <c r="A27" s="36"/>
      <c r="B27" s="47"/>
      <c r="F27" s="46"/>
      <c r="G27" s="46"/>
      <c r="H27" s="89"/>
      <c r="I27" s="89"/>
      <c r="J27" s="89"/>
      <c r="K27" s="89"/>
      <c r="L27" s="89"/>
      <c r="M27" s="89"/>
      <c r="N27" s="89"/>
      <c r="O27" s="43"/>
    </row>
    <row r="28" spans="1:17" s="42" customFormat="1" x14ac:dyDescent="0.2">
      <c r="A28" s="36"/>
      <c r="B28" s="45" t="s">
        <v>267</v>
      </c>
      <c r="E28" s="49">
        <f>'Cover &amp; Table of Contents'!B15-1</f>
        <v>-1</v>
      </c>
      <c r="F28" s="124"/>
      <c r="G28" s="125"/>
      <c r="H28" s="125"/>
      <c r="I28" s="125"/>
      <c r="J28" s="125"/>
      <c r="K28" s="125"/>
      <c r="L28" s="125"/>
      <c r="M28" s="125"/>
      <c r="N28" s="125"/>
      <c r="O28" s="121">
        <f>SUM(F28:N28)</f>
        <v>0</v>
      </c>
    </row>
    <row r="29" spans="1:17" s="42" customFormat="1" ht="13.5" thickBot="1" x14ac:dyDescent="0.25">
      <c r="A29" s="36"/>
      <c r="B29" s="45" t="s">
        <v>267</v>
      </c>
      <c r="E29" s="49">
        <f>'Cover &amp; Table of Contents'!B15</f>
        <v>0</v>
      </c>
      <c r="F29" s="122">
        <f>F14-F20-F26</f>
        <v>213899</v>
      </c>
      <c r="G29" s="123">
        <f t="shared" ref="G29:N29" si="3">G14-G20-G26</f>
        <v>0</v>
      </c>
      <c r="H29" s="123">
        <f t="shared" si="3"/>
        <v>1258</v>
      </c>
      <c r="I29" s="123">
        <f t="shared" si="3"/>
        <v>165</v>
      </c>
      <c r="J29" s="123">
        <f t="shared" si="3"/>
        <v>11807</v>
      </c>
      <c r="K29" s="123">
        <f t="shared" si="3"/>
        <v>40261</v>
      </c>
      <c r="L29" s="123">
        <f t="shared" si="3"/>
        <v>0</v>
      </c>
      <c r="M29" s="123">
        <f t="shared" si="3"/>
        <v>84703</v>
      </c>
      <c r="N29" s="123">
        <f t="shared" si="3"/>
        <v>133006</v>
      </c>
      <c r="O29" s="209">
        <f>O14-O20-O26</f>
        <v>485099</v>
      </c>
    </row>
    <row r="30" spans="1:17" s="42" customFormat="1" x14ac:dyDescent="0.2">
      <c r="A30" s="36"/>
      <c r="B30" s="45"/>
      <c r="F30" s="46"/>
      <c r="G30" s="46"/>
      <c r="H30" s="89"/>
      <c r="I30" s="89"/>
      <c r="J30" s="89"/>
      <c r="K30" s="89"/>
      <c r="L30" s="89"/>
      <c r="M30" s="89"/>
      <c r="N30" s="89"/>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3:15" x14ac:dyDescent="0.2">
      <c r="C33" s="50"/>
      <c r="D33" s="50"/>
      <c r="E33" s="50"/>
    </row>
    <row r="34" spans="3:15" x14ac:dyDescent="0.2">
      <c r="C34" s="50"/>
      <c r="D34" s="50"/>
      <c r="E34" s="50"/>
      <c r="F34" s="33"/>
      <c r="G34" s="33"/>
      <c r="H34" s="33"/>
      <c r="I34" s="33"/>
      <c r="J34" s="33"/>
      <c r="K34" s="33"/>
      <c r="L34" s="33"/>
      <c r="M34" s="33"/>
      <c r="N34" s="33"/>
      <c r="O34" s="33"/>
    </row>
    <row r="35" spans="3:15" x14ac:dyDescent="0.2">
      <c r="C35" s="50"/>
      <c r="D35" s="50"/>
      <c r="E35" s="50"/>
      <c r="F35" s="33"/>
      <c r="G35" s="33"/>
      <c r="H35" s="33"/>
      <c r="I35" s="33"/>
      <c r="J35" s="33"/>
      <c r="K35" s="33"/>
      <c r="L35" s="33"/>
      <c r="M35" s="33"/>
      <c r="N35" s="33"/>
      <c r="O35" s="33"/>
    </row>
    <row r="36" spans="3:15" x14ac:dyDescent="0.2">
      <c r="C36" s="50"/>
      <c r="D36" s="50"/>
      <c r="E36" s="50"/>
      <c r="F36" s="33"/>
      <c r="G36" s="33"/>
      <c r="H36" s="33"/>
      <c r="I36" s="33"/>
      <c r="J36" s="33"/>
      <c r="K36" s="33"/>
      <c r="L36" s="33"/>
      <c r="M36" s="33"/>
      <c r="N36" s="33"/>
      <c r="O36" s="33"/>
    </row>
    <row r="37" spans="3:15" x14ac:dyDescent="0.2">
      <c r="C37" s="50"/>
      <c r="D37" s="50"/>
      <c r="E37" s="50"/>
      <c r="F37" s="33"/>
      <c r="G37" s="33"/>
      <c r="H37" s="33"/>
      <c r="I37" s="33"/>
      <c r="J37" s="33"/>
      <c r="K37" s="33"/>
      <c r="L37" s="33"/>
      <c r="M37" s="33"/>
      <c r="N37" s="33"/>
      <c r="O37" s="33"/>
    </row>
  </sheetData>
  <sheetProtection algorithmName="SHA-512" hashValue="FkPcGO91eDO6Ioohh/05Z1PJ8cB5fjnSmasf2Shj+FHXpN49kJfY8K5XvSgdEFrS8mft5pqWwgUhpNobkaE9XA==" saltValue="rM1PLYFfRkGQhEyMoN7BSA==" spinCount="100000" sheet="1" selectLockedCells="1"/>
  <phoneticPr fontId="4" type="noConversion"/>
  <dataValidations xWindow="326" yWindow="190" count="2">
    <dataValidation type="whole" operator="lessThanOrEqual" allowBlank="1" showInputMessage="1" showErrorMessage="1" error="A negative  number should be entered." prompt="Please enter a negative number." sqref="G25:N25" xr:uid="{00000000-0002-0000-0300-000000000000}">
      <formula1>0</formula1>
    </dataValidation>
    <dataValidation type="whole" operator="lessThanOrEqual" allowBlank="1" showInputMessage="1" showErrorMessage="1" error="A negative figure should be entered" prompt="Please enter a negative figure" sqref="G13:N13" xr:uid="{00000000-0002-0000-03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1" orientation="landscape" useFirstPageNumber="1" horizontalDpi="1200" r:id="rId1"/>
  <headerFooter alignWithMargins="0">
    <oddFooter>&amp;R&amp;"Times New Roman,Regular"Page 11 of 15</oddFoot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7"/>
  <sheetViews>
    <sheetView showGridLines="0" topLeftCell="A7" workbookViewId="0">
      <selection activeCell="H24" sqref="H24:M24"/>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5.85546875" style="33" customWidth="1"/>
    <col min="17" max="17" width="62.140625" style="33" bestFit="1" customWidth="1"/>
    <col min="18" max="16384" width="9.140625" style="33"/>
  </cols>
  <sheetData>
    <row r="1" spans="1:17" customFormat="1" x14ac:dyDescent="0.2">
      <c r="A1" s="30" t="str">
        <f>'Cover &amp; Table of Contents'!B6 &amp; " " &amp; 'Cover &amp; Table of Contents'!B7</f>
        <v xml:space="preserve">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 xml:space="preserve">Period 2024 - 2028 </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56.25" x14ac:dyDescent="0.2">
      <c r="A7" s="36"/>
      <c r="B7" s="45" t="s">
        <v>27</v>
      </c>
      <c r="D7" s="46"/>
      <c r="E7" s="46"/>
      <c r="F7" s="234" t="str">
        <f>'Depreciation 1'!F7</f>
        <v>Property</v>
      </c>
      <c r="G7" s="234" t="str">
        <f>'Depreciation 1'!G7</f>
        <v>Special Programems</v>
      </c>
      <c r="H7" s="234" t="str">
        <f>'Depreciation 1'!H7</f>
        <v>Office Furniture and fittings</v>
      </c>
      <c r="I7" s="234" t="str">
        <f>'Depreciation 1'!I7</f>
        <v>Plant and Machinery</v>
      </c>
      <c r="J7" s="234" t="str">
        <f>'Depreciation 1'!J7</f>
        <v>Office compueter equip and Motor Vehicle</v>
      </c>
      <c r="K7" s="234" t="str">
        <f>'Depreciation 1'!K7</f>
        <v>Urban Improvments</v>
      </c>
      <c r="L7" s="234" t="str">
        <f>'Depreciation 1'!L7</f>
        <v>New Street Signs</v>
      </c>
      <c r="M7" s="234" t="str">
        <f>'Depreciation 1'!M7</f>
        <v>Construction works incl street paving</v>
      </c>
      <c r="N7" s="234" t="str">
        <f>'Depreciation 1'!N7</f>
        <v>Assets under construction</v>
      </c>
      <c r="O7" s="106" t="s">
        <v>15</v>
      </c>
    </row>
    <row r="8" spans="1:17" s="42" customFormat="1" x14ac:dyDescent="0.2">
      <c r="A8" s="36"/>
      <c r="B8" s="47" t="s">
        <v>37</v>
      </c>
      <c r="F8" s="236">
        <f>'Depreciation 1'!F8</f>
        <v>0.01</v>
      </c>
      <c r="G8" s="236">
        <f>'Depreciation 1'!G8</f>
        <v>0.1</v>
      </c>
      <c r="H8" s="236">
        <f>'Depreciation 1'!H8</f>
        <v>0.08</v>
      </c>
      <c r="I8" s="236">
        <f>'Depreciation 1'!I8</f>
        <v>0.2</v>
      </c>
      <c r="J8" s="236">
        <f>'Depreciation 1'!J8</f>
        <v>0.25</v>
      </c>
      <c r="K8" s="236">
        <f>'Depreciation 1'!K8</f>
        <v>0.1</v>
      </c>
      <c r="L8" s="236">
        <f>'Depreciation 1'!L8</f>
        <v>1</v>
      </c>
      <c r="M8" s="236">
        <f>'Depreciation 1'!M8</f>
        <v>0.1</v>
      </c>
      <c r="N8" s="236">
        <f>'Depreciation 1'!N8</f>
        <v>0</v>
      </c>
      <c r="O8" s="109"/>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107"/>
    </row>
    <row r="10" spans="1:17" s="42" customFormat="1" x14ac:dyDescent="0.2">
      <c r="A10" s="36"/>
      <c r="B10" s="45" t="s">
        <v>28</v>
      </c>
      <c r="F10" s="110"/>
      <c r="G10" s="110"/>
      <c r="H10" s="111"/>
      <c r="I10" s="111"/>
      <c r="J10" s="111"/>
      <c r="K10" s="111"/>
      <c r="L10" s="111"/>
      <c r="M10" s="111"/>
      <c r="N10" s="111"/>
      <c r="O10" s="110"/>
      <c r="P10" s="107"/>
    </row>
    <row r="11" spans="1:17" s="42" customFormat="1" x14ac:dyDescent="0.2">
      <c r="A11" s="36"/>
      <c r="B11" s="47" t="s">
        <v>265</v>
      </c>
      <c r="D11" s="48">
        <f>'Cover &amp; Table of Contents'!$B$15+1</f>
        <v>1</v>
      </c>
      <c r="E11" s="48"/>
      <c r="F11" s="231">
        <f>'Depreciation 1'!F14</f>
        <v>267132</v>
      </c>
      <c r="G11" s="231">
        <f>'Depreciation 1'!G14</f>
        <v>311428</v>
      </c>
      <c r="H11" s="231">
        <f>'Depreciation 1'!H14</f>
        <v>56812</v>
      </c>
      <c r="I11" s="231">
        <f>'Depreciation 1'!I14</f>
        <v>17285</v>
      </c>
      <c r="J11" s="231">
        <f>'Depreciation 1'!J14</f>
        <v>123694</v>
      </c>
      <c r="K11" s="231">
        <f>'Depreciation 1'!K14</f>
        <v>260443</v>
      </c>
      <c r="L11" s="231">
        <f>'Depreciation 1'!L14</f>
        <v>18611</v>
      </c>
      <c r="M11" s="231">
        <f>'Depreciation 1'!M14</f>
        <v>442902</v>
      </c>
      <c r="N11" s="231">
        <f>'Depreciation 1'!N14</f>
        <v>212820</v>
      </c>
      <c r="O11" s="126">
        <f>SUM(F11:N11)</f>
        <v>1711127</v>
      </c>
      <c r="P11" s="107"/>
      <c r="Q11" s="71"/>
    </row>
    <row r="12" spans="1:17" s="42" customFormat="1" x14ac:dyDescent="0.2">
      <c r="A12" s="36"/>
      <c r="B12" s="47" t="s">
        <v>29</v>
      </c>
      <c r="F12" s="113"/>
      <c r="G12" s="113"/>
      <c r="H12" s="113"/>
      <c r="I12" s="113">
        <v>42733</v>
      </c>
      <c r="J12" s="113"/>
      <c r="K12" s="113"/>
      <c r="L12" s="113"/>
      <c r="M12" s="113"/>
      <c r="N12" s="113"/>
      <c r="O12" s="127">
        <f>SUM(F12:N12)</f>
        <v>42733</v>
      </c>
      <c r="P12" s="107"/>
    </row>
    <row r="13" spans="1:17" s="42" customFormat="1" x14ac:dyDescent="0.2">
      <c r="A13" s="36"/>
      <c r="B13" s="47" t="s">
        <v>30</v>
      </c>
      <c r="F13" s="114"/>
      <c r="G13" s="114"/>
      <c r="H13" s="114"/>
      <c r="I13" s="114"/>
      <c r="J13" s="114"/>
      <c r="K13" s="114"/>
      <c r="L13" s="114"/>
      <c r="M13" s="114"/>
      <c r="N13" s="114"/>
      <c r="O13" s="128">
        <f>SUM(F13:N13)</f>
        <v>0</v>
      </c>
      <c r="P13" s="102"/>
      <c r="Q13" s="212" t="s">
        <v>292</v>
      </c>
    </row>
    <row r="14" spans="1:17" s="42" customFormat="1" x14ac:dyDescent="0.2">
      <c r="A14" s="36"/>
      <c r="B14" s="47" t="s">
        <v>266</v>
      </c>
      <c r="D14" s="48">
        <f>'Cover &amp; Table of Contents'!$B$15+1</f>
        <v>1</v>
      </c>
      <c r="F14" s="115">
        <f>SUM(F11:F13)</f>
        <v>267132</v>
      </c>
      <c r="G14" s="115">
        <f t="shared" ref="G14:N14" si="0">SUM(G11:G13)</f>
        <v>311428</v>
      </c>
      <c r="H14" s="115">
        <f t="shared" si="0"/>
        <v>56812</v>
      </c>
      <c r="I14" s="115">
        <f t="shared" si="0"/>
        <v>60018</v>
      </c>
      <c r="J14" s="115">
        <f t="shared" si="0"/>
        <v>123694</v>
      </c>
      <c r="K14" s="115">
        <f t="shared" si="0"/>
        <v>260443</v>
      </c>
      <c r="L14" s="115">
        <f t="shared" si="0"/>
        <v>18611</v>
      </c>
      <c r="M14" s="115">
        <f t="shared" si="0"/>
        <v>442902</v>
      </c>
      <c r="N14" s="115">
        <f t="shared" si="0"/>
        <v>212820</v>
      </c>
      <c r="O14" s="115">
        <f>SUM(O11:O13)</f>
        <v>1753860</v>
      </c>
      <c r="P14" s="107"/>
    </row>
    <row r="15" spans="1:17" s="42" customFormat="1" x14ac:dyDescent="0.2">
      <c r="A15" s="36"/>
      <c r="B15" s="47"/>
      <c r="F15" s="110"/>
      <c r="G15" s="110"/>
      <c r="H15" s="111"/>
      <c r="I15" s="111"/>
      <c r="J15" s="111"/>
      <c r="K15" s="111"/>
      <c r="L15" s="111"/>
      <c r="M15" s="111"/>
      <c r="N15" s="111"/>
      <c r="O15" s="110"/>
      <c r="P15" s="107"/>
    </row>
    <row r="16" spans="1:17" s="42" customFormat="1" x14ac:dyDescent="0.2">
      <c r="A16" s="36"/>
      <c r="B16" s="45" t="s">
        <v>33</v>
      </c>
      <c r="F16" s="110"/>
      <c r="G16" s="110"/>
      <c r="H16" s="111"/>
      <c r="I16" s="111"/>
      <c r="J16" s="111"/>
      <c r="K16" s="111"/>
      <c r="L16" s="111"/>
      <c r="M16" s="111"/>
      <c r="N16" s="111"/>
      <c r="O16" s="110"/>
      <c r="P16" s="107"/>
    </row>
    <row r="17" spans="1:17" s="42" customFormat="1" x14ac:dyDescent="0.2">
      <c r="A17" s="36"/>
      <c r="B17" s="47" t="s">
        <v>265</v>
      </c>
      <c r="D17" s="48">
        <f>'Cover &amp; Table of Contents'!$B$15+1</f>
        <v>1</v>
      </c>
      <c r="F17" s="232">
        <f>'Depreciation 1'!F20</f>
        <v>0</v>
      </c>
      <c r="G17" s="232">
        <f>'Depreciation 1'!G20</f>
        <v>27247</v>
      </c>
      <c r="H17" s="232">
        <f>'Depreciation 1'!H20</f>
        <v>1390</v>
      </c>
      <c r="I17" s="232">
        <f>'Depreciation 1'!I20</f>
        <v>6677</v>
      </c>
      <c r="J17" s="232">
        <f>'Depreciation 1'!J20</f>
        <v>56896</v>
      </c>
      <c r="K17" s="232">
        <f>'Depreciation 1'!K20</f>
        <v>103883</v>
      </c>
      <c r="L17" s="232">
        <f>'Depreciation 1'!L20</f>
        <v>0</v>
      </c>
      <c r="M17" s="232">
        <f>'Depreciation 1'!M20</f>
        <v>238270</v>
      </c>
      <c r="N17" s="232">
        <f>'Depreciation 1'!N20</f>
        <v>79814</v>
      </c>
      <c r="O17" s="117">
        <f>SUM(F17:N17)</f>
        <v>514177</v>
      </c>
      <c r="P17" s="102"/>
      <c r="Q17" s="212" t="s">
        <v>291</v>
      </c>
    </row>
    <row r="18" spans="1:17" s="42" customFormat="1" x14ac:dyDescent="0.2">
      <c r="A18" s="36"/>
      <c r="B18" s="47" t="s">
        <v>29</v>
      </c>
      <c r="F18" s="235"/>
      <c r="G18" s="235"/>
      <c r="H18" s="235"/>
      <c r="I18" s="235"/>
      <c r="J18" s="235"/>
      <c r="K18" s="235"/>
      <c r="L18" s="235"/>
      <c r="M18" s="235"/>
      <c r="N18" s="235"/>
      <c r="O18" s="120">
        <f>SUM(F18:N18)</f>
        <v>0</v>
      </c>
      <c r="P18" s="107"/>
    </row>
    <row r="19" spans="1:17" s="42" customFormat="1" x14ac:dyDescent="0.2">
      <c r="A19" s="36"/>
      <c r="B19" s="47" t="s">
        <v>298</v>
      </c>
      <c r="F19" s="118"/>
      <c r="G19" s="118"/>
      <c r="H19" s="118"/>
      <c r="I19" s="118"/>
      <c r="J19" s="118"/>
      <c r="K19" s="118"/>
      <c r="L19" s="118"/>
      <c r="M19" s="118"/>
      <c r="N19" s="118"/>
      <c r="O19" s="119">
        <f>SUM(F19:N19)</f>
        <v>0</v>
      </c>
      <c r="P19" s="107"/>
    </row>
    <row r="20" spans="1:17" s="42" customFormat="1" x14ac:dyDescent="0.2">
      <c r="A20" s="36"/>
      <c r="B20" s="47" t="s">
        <v>266</v>
      </c>
      <c r="D20" s="48">
        <f>'Cover &amp; Table of Contents'!$B$15+1</f>
        <v>1</v>
      </c>
      <c r="F20" s="115">
        <f t="shared" ref="F20:O20" si="1">SUM(F17:F18)</f>
        <v>0</v>
      </c>
      <c r="G20" s="115">
        <f t="shared" si="1"/>
        <v>27247</v>
      </c>
      <c r="H20" s="115">
        <f t="shared" si="1"/>
        <v>1390</v>
      </c>
      <c r="I20" s="115">
        <f t="shared" si="1"/>
        <v>6677</v>
      </c>
      <c r="J20" s="115">
        <f t="shared" si="1"/>
        <v>56896</v>
      </c>
      <c r="K20" s="115">
        <f t="shared" si="1"/>
        <v>103883</v>
      </c>
      <c r="L20" s="115">
        <f t="shared" si="1"/>
        <v>0</v>
      </c>
      <c r="M20" s="115">
        <f t="shared" si="1"/>
        <v>238270</v>
      </c>
      <c r="N20" s="115">
        <f t="shared" si="1"/>
        <v>79814</v>
      </c>
      <c r="O20" s="115">
        <f t="shared" si="1"/>
        <v>514177</v>
      </c>
      <c r="P20" s="107"/>
    </row>
    <row r="21" spans="1:17" s="42" customFormat="1" x14ac:dyDescent="0.2">
      <c r="A21" s="36"/>
      <c r="B21" s="47"/>
      <c r="F21" s="110"/>
      <c r="G21" s="110"/>
      <c r="H21" s="111"/>
      <c r="I21" s="111"/>
      <c r="J21" s="111"/>
      <c r="K21" s="111"/>
      <c r="L21" s="111"/>
      <c r="M21" s="111"/>
      <c r="N21" s="111"/>
      <c r="O21" s="110"/>
      <c r="P21" s="107"/>
    </row>
    <row r="22" spans="1:17" s="42" customFormat="1" x14ac:dyDescent="0.2">
      <c r="A22" s="36"/>
      <c r="B22" s="45" t="s">
        <v>274</v>
      </c>
      <c r="F22" s="110"/>
      <c r="G22" s="110"/>
      <c r="H22" s="111"/>
      <c r="I22" s="111"/>
      <c r="J22" s="111"/>
      <c r="K22" s="111"/>
      <c r="L22" s="111"/>
      <c r="M22" s="111"/>
      <c r="N22" s="111"/>
      <c r="O22" s="110"/>
      <c r="P22" s="107"/>
    </row>
    <row r="23" spans="1:17" s="42" customFormat="1" x14ac:dyDescent="0.2">
      <c r="A23" s="36"/>
      <c r="B23" s="47" t="s">
        <v>265</v>
      </c>
      <c r="D23" s="48">
        <f>'Cover &amp; Table of Contents'!$B$15+1</f>
        <v>1</v>
      </c>
      <c r="F23" s="231">
        <f>'Depreciation 1'!F26</f>
        <v>53233</v>
      </c>
      <c r="G23" s="231">
        <f>'Depreciation 1'!G26</f>
        <v>284181</v>
      </c>
      <c r="H23" s="231">
        <f>'Depreciation 1'!H26</f>
        <v>54164</v>
      </c>
      <c r="I23" s="231">
        <f>'Depreciation 1'!I26</f>
        <v>10443</v>
      </c>
      <c r="J23" s="231">
        <f>'Depreciation 1'!J26</f>
        <v>54991</v>
      </c>
      <c r="K23" s="231">
        <f>'Depreciation 1'!K26</f>
        <v>116299</v>
      </c>
      <c r="L23" s="231">
        <f>'Depreciation 1'!L26</f>
        <v>18611</v>
      </c>
      <c r="M23" s="231">
        <f>'Depreciation 1'!M26</f>
        <v>119929</v>
      </c>
      <c r="N23" s="231">
        <f>'Depreciation 1'!N26</f>
        <v>0</v>
      </c>
      <c r="O23" s="117">
        <f>SUM(F23:N23)</f>
        <v>711851</v>
      </c>
      <c r="P23" s="102"/>
      <c r="Q23" s="212" t="s">
        <v>291</v>
      </c>
    </row>
    <row r="24" spans="1:17" s="42" customFormat="1" x14ac:dyDescent="0.2">
      <c r="A24" s="36"/>
      <c r="B24" s="47" t="s">
        <v>31</v>
      </c>
      <c r="F24" s="113"/>
      <c r="G24" s="113"/>
      <c r="H24" s="113">
        <v>3871</v>
      </c>
      <c r="I24" s="113">
        <v>408</v>
      </c>
      <c r="J24" s="113">
        <v>5297</v>
      </c>
      <c r="K24" s="113">
        <v>2522</v>
      </c>
      <c r="L24" s="113"/>
      <c r="M24" s="113">
        <v>6128</v>
      </c>
      <c r="N24" s="113"/>
      <c r="O24" s="120">
        <f>SUM(F24:N24)</f>
        <v>18226</v>
      </c>
      <c r="P24" s="107"/>
    </row>
    <row r="25" spans="1:17" s="42" customFormat="1" x14ac:dyDescent="0.2">
      <c r="A25" s="36"/>
      <c r="B25" s="47" t="s">
        <v>32</v>
      </c>
      <c r="F25" s="114"/>
      <c r="G25" s="114"/>
      <c r="H25" s="114"/>
      <c r="I25" s="114"/>
      <c r="J25" s="114"/>
      <c r="K25" s="114"/>
      <c r="L25" s="114"/>
      <c r="M25" s="114"/>
      <c r="N25" s="114"/>
      <c r="O25" s="119">
        <f>SUM(F25:N25)</f>
        <v>0</v>
      </c>
      <c r="P25" s="102"/>
      <c r="Q25" s="212" t="s">
        <v>292</v>
      </c>
    </row>
    <row r="26" spans="1:17" s="42" customFormat="1" x14ac:dyDescent="0.2">
      <c r="A26" s="36"/>
      <c r="B26" s="47" t="s">
        <v>266</v>
      </c>
      <c r="D26" s="48">
        <f>'Cover &amp; Table of Contents'!$B$15+1</f>
        <v>1</v>
      </c>
      <c r="F26" s="115">
        <f>SUM(F23:F25)</f>
        <v>53233</v>
      </c>
      <c r="G26" s="115">
        <f t="shared" ref="G26:N26" si="2">SUM(G23:G25)</f>
        <v>284181</v>
      </c>
      <c r="H26" s="115">
        <f t="shared" si="2"/>
        <v>58035</v>
      </c>
      <c r="I26" s="115">
        <f t="shared" si="2"/>
        <v>10851</v>
      </c>
      <c r="J26" s="115">
        <f t="shared" si="2"/>
        <v>60288</v>
      </c>
      <c r="K26" s="115">
        <f t="shared" si="2"/>
        <v>118821</v>
      </c>
      <c r="L26" s="115">
        <f t="shared" si="2"/>
        <v>18611</v>
      </c>
      <c r="M26" s="115">
        <f t="shared" si="2"/>
        <v>126057</v>
      </c>
      <c r="N26" s="115">
        <f t="shared" si="2"/>
        <v>0</v>
      </c>
      <c r="O26" s="115">
        <f>SUM(O23:O25)</f>
        <v>730077</v>
      </c>
      <c r="P26" s="107"/>
    </row>
    <row r="27" spans="1:17" s="42" customFormat="1" ht="13.5" thickBot="1" x14ac:dyDescent="0.25">
      <c r="A27" s="36"/>
      <c r="B27" s="47"/>
      <c r="F27" s="46"/>
      <c r="G27" s="46"/>
      <c r="H27" s="89"/>
      <c r="I27" s="89"/>
      <c r="J27" s="89"/>
      <c r="K27" s="89"/>
      <c r="L27" s="89"/>
      <c r="M27" s="89"/>
      <c r="N27" s="89"/>
      <c r="O27" s="43"/>
    </row>
    <row r="28" spans="1:17" s="42" customFormat="1" x14ac:dyDescent="0.2">
      <c r="A28" s="36"/>
      <c r="B28" s="45" t="s">
        <v>267</v>
      </c>
      <c r="E28" s="49">
        <f>'Depreciation 1'!E28 +1</f>
        <v>0</v>
      </c>
      <c r="F28" s="207">
        <f>'Depreciation 1'!F29</f>
        <v>213899</v>
      </c>
      <c r="G28" s="206">
        <f>'Depreciation 1'!G29</f>
        <v>0</v>
      </c>
      <c r="H28" s="206">
        <f>'Depreciation 1'!H29</f>
        <v>1258</v>
      </c>
      <c r="I28" s="206">
        <f>'Depreciation 1'!I29</f>
        <v>165</v>
      </c>
      <c r="J28" s="206">
        <f>'Depreciation 1'!J29</f>
        <v>11807</v>
      </c>
      <c r="K28" s="206">
        <f>'Depreciation 1'!K29</f>
        <v>40261</v>
      </c>
      <c r="L28" s="206">
        <f>'Depreciation 1'!L29</f>
        <v>0</v>
      </c>
      <c r="M28" s="206">
        <f>'Depreciation 1'!M29</f>
        <v>84703</v>
      </c>
      <c r="N28" s="206">
        <f>'Depreciation 1'!N29</f>
        <v>133006</v>
      </c>
      <c r="O28" s="121">
        <f>SUM(F28:N28)</f>
        <v>485099</v>
      </c>
    </row>
    <row r="29" spans="1:17" s="42" customFormat="1" ht="13.5" thickBot="1" x14ac:dyDescent="0.25">
      <c r="A29" s="36"/>
      <c r="B29" s="45" t="s">
        <v>267</v>
      </c>
      <c r="E29" s="49">
        <f>'Depreciation 1'!E29+1</f>
        <v>1</v>
      </c>
      <c r="F29" s="122">
        <f t="shared" ref="F29:O29" si="3">F14-F20-F26</f>
        <v>213899</v>
      </c>
      <c r="G29" s="123">
        <f t="shared" si="3"/>
        <v>0</v>
      </c>
      <c r="H29" s="123">
        <f t="shared" si="3"/>
        <v>-2613</v>
      </c>
      <c r="I29" s="123">
        <f t="shared" si="3"/>
        <v>42490</v>
      </c>
      <c r="J29" s="123">
        <f t="shared" si="3"/>
        <v>6510</v>
      </c>
      <c r="K29" s="123">
        <f t="shared" si="3"/>
        <v>37739</v>
      </c>
      <c r="L29" s="123">
        <f t="shared" si="3"/>
        <v>0</v>
      </c>
      <c r="M29" s="123">
        <f t="shared" si="3"/>
        <v>78575</v>
      </c>
      <c r="N29" s="123">
        <f t="shared" si="3"/>
        <v>133006</v>
      </c>
      <c r="O29" s="209">
        <f t="shared" si="3"/>
        <v>509606</v>
      </c>
    </row>
    <row r="30" spans="1:17" s="42" customFormat="1" x14ac:dyDescent="0.2">
      <c r="A30" s="36"/>
      <c r="B30" s="45"/>
      <c r="F30" s="46"/>
      <c r="G30" s="46"/>
      <c r="H30" s="89"/>
      <c r="I30" s="89"/>
      <c r="J30" s="89"/>
      <c r="K30" s="89"/>
      <c r="L30" s="89"/>
      <c r="M30" s="89"/>
      <c r="N30" s="89"/>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1pH0BTT7EQ1LHWt3RcCB1zVury3C8JU1VJo5VAB/A8B4H3m+8XgCHewM1dxvTR8WFif+jNNoOPhQ3+KiTPwCdw==" saltValue="Obp3DOJP6gRRq3CnRxfDqQ==" spinCount="100000" sheet="1" selectLockedCells="1"/>
  <dataValidations count="2">
    <dataValidation type="whole" operator="lessThanOrEqual" allowBlank="1" showInputMessage="1" showErrorMessage="1" error="A negative figure should be entered" prompt="Please enter a negative figure" sqref="G13:N13" xr:uid="{00000000-0002-0000-0400-000000000000}">
      <formula1>0</formula1>
    </dataValidation>
    <dataValidation type="whole" operator="lessThanOrEqual" allowBlank="1" showInputMessage="1" showErrorMessage="1" error="A negative  number should be entered." prompt="Please enter a negative number." sqref="G25:N25" xr:uid="{00000000-0002-0000-04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2" orientation="landscape" useFirstPageNumber="1" r:id="rId1"/>
  <headerFooter alignWithMargins="0">
    <oddFooter>&amp;R&amp;"Times New Roman,Regular"Page 12 of 15</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7"/>
  <sheetViews>
    <sheetView showGridLines="0" workbookViewId="0">
      <selection activeCell="N24" sqref="N24"/>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42578125" style="33" customWidth="1"/>
    <col min="17" max="17" width="62.140625" style="33" bestFit="1" customWidth="1"/>
    <col min="18" max="16384" width="9.140625" style="33"/>
  </cols>
  <sheetData>
    <row r="1" spans="1:17" customFormat="1" x14ac:dyDescent="0.2">
      <c r="A1" s="30" t="str">
        <f>'Cover &amp; Table of Contents'!B6 &amp; " " &amp; 'Cover &amp; Table of Contents'!B7</f>
        <v xml:space="preserve">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 xml:space="preserve">Period 2024 - 2028 </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56.25" x14ac:dyDescent="0.2">
      <c r="A7" s="36"/>
      <c r="B7" s="45" t="s">
        <v>27</v>
      </c>
      <c r="D7" s="46"/>
      <c r="E7" s="46"/>
      <c r="F7" s="234" t="str">
        <f>'Depreciation 1'!F7</f>
        <v>Property</v>
      </c>
      <c r="G7" s="234" t="str">
        <f>'Depreciation 1'!G7</f>
        <v>Special Programems</v>
      </c>
      <c r="H7" s="234" t="str">
        <f>'Depreciation 1'!H7</f>
        <v>Office Furniture and fittings</v>
      </c>
      <c r="I7" s="234" t="str">
        <f>'Depreciation 1'!I7</f>
        <v>Plant and Machinery</v>
      </c>
      <c r="J7" s="234" t="str">
        <f>'Depreciation 1'!J7</f>
        <v>Office compueter equip and Motor Vehicle</v>
      </c>
      <c r="K7" s="234" t="str">
        <f>'Depreciation 1'!K7</f>
        <v>Urban Improvments</v>
      </c>
      <c r="L7" s="234" t="str">
        <f>'Depreciation 1'!L7</f>
        <v>New Street Signs</v>
      </c>
      <c r="M7" s="234" t="str">
        <f>'Depreciation 1'!M7</f>
        <v>Construction works incl street paving</v>
      </c>
      <c r="N7" s="234" t="str">
        <f>'Depreciation 1'!N7</f>
        <v>Assets under construction</v>
      </c>
      <c r="O7" s="106" t="s">
        <v>15</v>
      </c>
    </row>
    <row r="8" spans="1:17" s="42" customFormat="1" x14ac:dyDescent="0.2">
      <c r="A8" s="36"/>
      <c r="B8" s="47" t="s">
        <v>37</v>
      </c>
      <c r="F8" s="236">
        <f>'Depreciation 1'!F8</f>
        <v>0.01</v>
      </c>
      <c r="G8" s="236">
        <f>'Depreciation 1'!G8</f>
        <v>0.1</v>
      </c>
      <c r="H8" s="236">
        <f>'Depreciation 1'!H8</f>
        <v>0.08</v>
      </c>
      <c r="I8" s="236">
        <f>'Depreciation 1'!I8</f>
        <v>0.2</v>
      </c>
      <c r="J8" s="236">
        <f>'Depreciation 1'!J8</f>
        <v>0.25</v>
      </c>
      <c r="K8" s="236">
        <f>'Depreciation 1'!K8</f>
        <v>0.1</v>
      </c>
      <c r="L8" s="236">
        <f>'Depreciation 1'!L8</f>
        <v>1</v>
      </c>
      <c r="M8" s="236">
        <f>'Depreciation 1'!M8</f>
        <v>0.1</v>
      </c>
      <c r="N8" s="236">
        <f>'Depreciation 1'!N8</f>
        <v>0</v>
      </c>
      <c r="O8" s="109"/>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42"/>
      <c r="Q9" s="42"/>
    </row>
    <row r="10" spans="1:17" s="42" customFormat="1" x14ac:dyDescent="0.2">
      <c r="A10" s="36"/>
      <c r="B10" s="45" t="s">
        <v>28</v>
      </c>
      <c r="F10" s="110"/>
      <c r="G10" s="110"/>
      <c r="H10" s="111"/>
      <c r="I10" s="111"/>
      <c r="J10" s="111"/>
      <c r="K10" s="111"/>
      <c r="L10" s="111"/>
      <c r="M10" s="111"/>
      <c r="N10" s="111"/>
      <c r="O10" s="110"/>
    </row>
    <row r="11" spans="1:17" s="42" customFormat="1" x14ac:dyDescent="0.2">
      <c r="A11" s="36"/>
      <c r="B11" s="47" t="s">
        <v>265</v>
      </c>
      <c r="D11" s="48">
        <f>'Cover &amp; Table of Contents'!$B$15+2</f>
        <v>2</v>
      </c>
      <c r="E11" s="48"/>
      <c r="F11" s="231">
        <f>'Depreciation 2'!F14</f>
        <v>267132</v>
      </c>
      <c r="G11" s="231">
        <f>'Depreciation 2'!G14</f>
        <v>311428</v>
      </c>
      <c r="H11" s="231">
        <f>'Depreciation 2'!H14</f>
        <v>56812</v>
      </c>
      <c r="I11" s="231">
        <f>'Depreciation 2'!I14</f>
        <v>60018</v>
      </c>
      <c r="J11" s="231">
        <f>'Depreciation 2'!J14</f>
        <v>123694</v>
      </c>
      <c r="K11" s="231">
        <f>'Depreciation 2'!K14</f>
        <v>260443</v>
      </c>
      <c r="L11" s="231">
        <f>'Depreciation 2'!L14</f>
        <v>18611</v>
      </c>
      <c r="M11" s="231">
        <f>'Depreciation 2'!M14</f>
        <v>442902</v>
      </c>
      <c r="N11" s="231">
        <f>'Depreciation 2'!N14</f>
        <v>212820</v>
      </c>
      <c r="O11" s="126">
        <f>SUM(F11:N11)</f>
        <v>1753860</v>
      </c>
    </row>
    <row r="12" spans="1:17" s="42" customFormat="1" x14ac:dyDescent="0.2">
      <c r="A12" s="36"/>
      <c r="B12" s="47" t="s">
        <v>29</v>
      </c>
      <c r="F12" s="113"/>
      <c r="G12" s="113"/>
      <c r="H12" s="113"/>
      <c r="I12" s="113"/>
      <c r="J12" s="113"/>
      <c r="K12" s="113"/>
      <c r="L12" s="113"/>
      <c r="M12" s="113"/>
      <c r="N12" s="113"/>
      <c r="O12" s="127">
        <f>SUM(F12:N12)</f>
        <v>0</v>
      </c>
      <c r="P12" s="107"/>
    </row>
    <row r="13" spans="1:17" s="42" customFormat="1" x14ac:dyDescent="0.2">
      <c r="A13" s="36"/>
      <c r="B13" s="47" t="s">
        <v>30</v>
      </c>
      <c r="F13" s="114"/>
      <c r="G13" s="114"/>
      <c r="H13" s="114"/>
      <c r="I13" s="114"/>
      <c r="J13" s="114"/>
      <c r="K13" s="114"/>
      <c r="L13" s="114"/>
      <c r="M13" s="114"/>
      <c r="N13" s="114"/>
      <c r="O13" s="128">
        <f>SUM(F13:N13)</f>
        <v>0</v>
      </c>
      <c r="P13" s="102"/>
      <c r="Q13" s="212" t="s">
        <v>292</v>
      </c>
    </row>
    <row r="14" spans="1:17" s="42" customFormat="1" x14ac:dyDescent="0.2">
      <c r="A14" s="36"/>
      <c r="B14" s="47" t="s">
        <v>266</v>
      </c>
      <c r="D14" s="48">
        <f>'Cover &amp; Table of Contents'!$B$15+2</f>
        <v>2</v>
      </c>
      <c r="F14" s="115">
        <f>SUM(F11:F13)</f>
        <v>267132</v>
      </c>
      <c r="G14" s="115">
        <f t="shared" ref="G14:N14" si="0">SUM(G11:G13)</f>
        <v>311428</v>
      </c>
      <c r="H14" s="115">
        <f t="shared" si="0"/>
        <v>56812</v>
      </c>
      <c r="I14" s="115">
        <f t="shared" si="0"/>
        <v>60018</v>
      </c>
      <c r="J14" s="115">
        <f t="shared" si="0"/>
        <v>123694</v>
      </c>
      <c r="K14" s="115">
        <f t="shared" si="0"/>
        <v>260443</v>
      </c>
      <c r="L14" s="115">
        <f t="shared" si="0"/>
        <v>18611</v>
      </c>
      <c r="M14" s="115">
        <f t="shared" si="0"/>
        <v>442902</v>
      </c>
      <c r="N14" s="115">
        <f t="shared" si="0"/>
        <v>212820</v>
      </c>
      <c r="O14" s="115">
        <f>SUM(O11:O13)</f>
        <v>1753860</v>
      </c>
      <c r="P14" s="107"/>
    </row>
    <row r="15" spans="1:17" s="42" customFormat="1" x14ac:dyDescent="0.2">
      <c r="A15" s="36"/>
      <c r="B15" s="47"/>
      <c r="F15" s="110"/>
      <c r="G15" s="110"/>
      <c r="H15" s="111"/>
      <c r="I15" s="111"/>
      <c r="J15" s="111"/>
      <c r="K15" s="111"/>
      <c r="L15" s="111"/>
      <c r="M15" s="111"/>
      <c r="N15" s="111"/>
      <c r="O15" s="110"/>
      <c r="P15" s="107"/>
    </row>
    <row r="16" spans="1:17" s="42" customFormat="1" x14ac:dyDescent="0.2">
      <c r="A16" s="36"/>
      <c r="B16" s="45" t="s">
        <v>33</v>
      </c>
      <c r="F16" s="110"/>
      <c r="G16" s="110"/>
      <c r="H16" s="111"/>
      <c r="I16" s="111"/>
      <c r="J16" s="111"/>
      <c r="K16" s="111"/>
      <c r="L16" s="111"/>
      <c r="M16" s="111"/>
      <c r="N16" s="111"/>
      <c r="O16" s="110"/>
      <c r="P16" s="107"/>
    </row>
    <row r="17" spans="1:17" s="42" customFormat="1" x14ac:dyDescent="0.2">
      <c r="A17" s="36"/>
      <c r="B17" s="47" t="s">
        <v>265</v>
      </c>
      <c r="D17" s="48">
        <f>'Cover &amp; Table of Contents'!$B$15+2</f>
        <v>2</v>
      </c>
      <c r="F17" s="232">
        <f>'Depreciation 2'!F20</f>
        <v>0</v>
      </c>
      <c r="G17" s="232">
        <f>'Depreciation 2'!G20</f>
        <v>27247</v>
      </c>
      <c r="H17" s="232">
        <f>'Depreciation 2'!H20</f>
        <v>1390</v>
      </c>
      <c r="I17" s="232">
        <f>'Depreciation 2'!I20</f>
        <v>6677</v>
      </c>
      <c r="J17" s="232">
        <f>'Depreciation 2'!J20</f>
        <v>56896</v>
      </c>
      <c r="K17" s="232">
        <f>'Depreciation 2'!K20</f>
        <v>103883</v>
      </c>
      <c r="L17" s="232">
        <f>'Depreciation 2'!L20</f>
        <v>0</v>
      </c>
      <c r="M17" s="232">
        <f>'Depreciation 2'!M20</f>
        <v>238270</v>
      </c>
      <c r="N17" s="232">
        <f>'Depreciation 2'!N20</f>
        <v>79814</v>
      </c>
      <c r="O17" s="117">
        <f>SUM(F17:N17)</f>
        <v>514177</v>
      </c>
      <c r="P17" s="102"/>
      <c r="Q17" s="212" t="s">
        <v>291</v>
      </c>
    </row>
    <row r="18" spans="1:17" s="42" customFormat="1" x14ac:dyDescent="0.2">
      <c r="A18" s="36"/>
      <c r="B18" s="47" t="s">
        <v>29</v>
      </c>
      <c r="F18" s="235"/>
      <c r="G18" s="235"/>
      <c r="H18" s="235"/>
      <c r="I18" s="235"/>
      <c r="J18" s="235"/>
      <c r="K18" s="235"/>
      <c r="L18" s="235"/>
      <c r="M18" s="235"/>
      <c r="N18" s="235"/>
      <c r="O18" s="120">
        <f>SUM(F18:N18)</f>
        <v>0</v>
      </c>
      <c r="P18" s="107"/>
    </row>
    <row r="19" spans="1:17" s="42" customFormat="1" x14ac:dyDescent="0.2">
      <c r="A19" s="36"/>
      <c r="B19" s="47" t="s">
        <v>298</v>
      </c>
      <c r="F19" s="118"/>
      <c r="G19" s="118"/>
      <c r="H19" s="118"/>
      <c r="I19" s="118"/>
      <c r="J19" s="118"/>
      <c r="K19" s="118"/>
      <c r="L19" s="118"/>
      <c r="M19" s="118"/>
      <c r="N19" s="118"/>
      <c r="O19" s="119">
        <f>SUM(F19:N19)</f>
        <v>0</v>
      </c>
      <c r="P19" s="107"/>
    </row>
    <row r="20" spans="1:17" s="42" customFormat="1" x14ac:dyDescent="0.2">
      <c r="A20" s="36"/>
      <c r="B20" s="47" t="s">
        <v>266</v>
      </c>
      <c r="D20" s="48">
        <f>'Cover &amp; Table of Contents'!$B$15+2</f>
        <v>2</v>
      </c>
      <c r="F20" s="115">
        <f>SUM(F17:F18)</f>
        <v>0</v>
      </c>
      <c r="G20" s="115">
        <f t="shared" ref="G20:O20" si="1">SUM(G17:G18)</f>
        <v>27247</v>
      </c>
      <c r="H20" s="115">
        <f t="shared" si="1"/>
        <v>1390</v>
      </c>
      <c r="I20" s="115">
        <f t="shared" si="1"/>
        <v>6677</v>
      </c>
      <c r="J20" s="115">
        <f t="shared" si="1"/>
        <v>56896</v>
      </c>
      <c r="K20" s="115">
        <f t="shared" si="1"/>
        <v>103883</v>
      </c>
      <c r="L20" s="115">
        <f t="shared" si="1"/>
        <v>0</v>
      </c>
      <c r="M20" s="115">
        <f t="shared" si="1"/>
        <v>238270</v>
      </c>
      <c r="N20" s="115">
        <f t="shared" si="1"/>
        <v>79814</v>
      </c>
      <c r="O20" s="115">
        <f t="shared" si="1"/>
        <v>514177</v>
      </c>
      <c r="P20" s="107"/>
    </row>
    <row r="21" spans="1:17" s="42" customFormat="1" x14ac:dyDescent="0.2">
      <c r="A21" s="36"/>
      <c r="B21" s="47"/>
      <c r="F21" s="110"/>
      <c r="G21" s="110"/>
      <c r="H21" s="111"/>
      <c r="I21" s="111"/>
      <c r="J21" s="111"/>
      <c r="K21" s="111"/>
      <c r="L21" s="111"/>
      <c r="M21" s="111"/>
      <c r="N21" s="111"/>
      <c r="O21" s="110"/>
      <c r="P21" s="107"/>
    </row>
    <row r="22" spans="1:17" s="42" customFormat="1" x14ac:dyDescent="0.2">
      <c r="A22" s="36"/>
      <c r="B22" s="45" t="s">
        <v>274</v>
      </c>
      <c r="F22" s="110"/>
      <c r="G22" s="110"/>
      <c r="H22" s="111"/>
      <c r="I22" s="111"/>
      <c r="J22" s="111"/>
      <c r="K22" s="111"/>
      <c r="L22" s="111"/>
      <c r="M22" s="111"/>
      <c r="N22" s="111"/>
      <c r="O22" s="110"/>
      <c r="P22" s="107"/>
    </row>
    <row r="23" spans="1:17" s="42" customFormat="1" x14ac:dyDescent="0.2">
      <c r="A23" s="36"/>
      <c r="B23" s="47" t="s">
        <v>265</v>
      </c>
      <c r="D23" s="48">
        <f>'Cover &amp; Table of Contents'!$B$15+2</f>
        <v>2</v>
      </c>
      <c r="F23" s="231">
        <f>'Depreciation 2'!F26</f>
        <v>53233</v>
      </c>
      <c r="G23" s="231">
        <f>'Depreciation 2'!G26</f>
        <v>284181</v>
      </c>
      <c r="H23" s="231">
        <f>'Depreciation 2'!H26</f>
        <v>58035</v>
      </c>
      <c r="I23" s="231">
        <f>'Depreciation 2'!I26</f>
        <v>10851</v>
      </c>
      <c r="J23" s="231">
        <f>'Depreciation 2'!J26</f>
        <v>60288</v>
      </c>
      <c r="K23" s="231">
        <f>'Depreciation 2'!K26</f>
        <v>118821</v>
      </c>
      <c r="L23" s="231">
        <f>'Depreciation 2'!L26</f>
        <v>18611</v>
      </c>
      <c r="M23" s="231">
        <f>'Depreciation 2'!M26</f>
        <v>126057</v>
      </c>
      <c r="N23" s="231">
        <f>'Depreciation 2'!N26</f>
        <v>0</v>
      </c>
      <c r="O23" s="117">
        <f>SUM(F23:N23)</f>
        <v>730077</v>
      </c>
      <c r="P23" s="102"/>
      <c r="Q23" s="212" t="s">
        <v>291</v>
      </c>
    </row>
    <row r="24" spans="1:17" s="42" customFormat="1" x14ac:dyDescent="0.2">
      <c r="A24" s="36"/>
      <c r="B24" s="47" t="s">
        <v>31</v>
      </c>
      <c r="F24" s="113"/>
      <c r="G24" s="113"/>
      <c r="H24" s="113">
        <v>3871</v>
      </c>
      <c r="I24" s="113">
        <v>408</v>
      </c>
      <c r="J24" s="113">
        <v>5297</v>
      </c>
      <c r="K24" s="113">
        <v>2522</v>
      </c>
      <c r="L24" s="113"/>
      <c r="M24" s="113">
        <v>6128</v>
      </c>
      <c r="N24" s="113"/>
      <c r="O24" s="120">
        <f>SUM(F24:N24)</f>
        <v>18226</v>
      </c>
      <c r="P24" s="107"/>
    </row>
    <row r="25" spans="1:17" s="42" customFormat="1" x14ac:dyDescent="0.2">
      <c r="A25" s="36"/>
      <c r="B25" s="47" t="s">
        <v>32</v>
      </c>
      <c r="F25" s="114"/>
      <c r="G25" s="114"/>
      <c r="H25" s="114"/>
      <c r="I25" s="114"/>
      <c r="J25" s="114"/>
      <c r="K25" s="114"/>
      <c r="L25" s="114"/>
      <c r="M25" s="114"/>
      <c r="N25" s="114"/>
      <c r="O25" s="119">
        <f>SUM(F25:N25)</f>
        <v>0</v>
      </c>
      <c r="P25" s="102"/>
      <c r="Q25" s="212" t="s">
        <v>292</v>
      </c>
    </row>
    <row r="26" spans="1:17" s="42" customFormat="1" x14ac:dyDescent="0.2">
      <c r="A26" s="36"/>
      <c r="B26" s="47" t="s">
        <v>266</v>
      </c>
      <c r="D26" s="48">
        <f>'Cover &amp; Table of Contents'!$B$15+2</f>
        <v>2</v>
      </c>
      <c r="F26" s="115">
        <f>SUM(F23:F25)</f>
        <v>53233</v>
      </c>
      <c r="G26" s="115">
        <f t="shared" ref="G26:N26" si="2">SUM(G23:G25)</f>
        <v>284181</v>
      </c>
      <c r="H26" s="115">
        <f t="shared" si="2"/>
        <v>61906</v>
      </c>
      <c r="I26" s="115">
        <f t="shared" si="2"/>
        <v>11259</v>
      </c>
      <c r="J26" s="115">
        <f t="shared" si="2"/>
        <v>65585</v>
      </c>
      <c r="K26" s="115">
        <f t="shared" si="2"/>
        <v>121343</v>
      </c>
      <c r="L26" s="115">
        <f t="shared" si="2"/>
        <v>18611</v>
      </c>
      <c r="M26" s="115">
        <f t="shared" si="2"/>
        <v>132185</v>
      </c>
      <c r="N26" s="115">
        <f t="shared" si="2"/>
        <v>0</v>
      </c>
      <c r="O26" s="115">
        <f>SUM(O23:O25)</f>
        <v>748303</v>
      </c>
      <c r="P26" s="107"/>
    </row>
    <row r="27" spans="1:17" s="42" customFormat="1" ht="13.5" thickBot="1" x14ac:dyDescent="0.25">
      <c r="A27" s="36"/>
      <c r="B27" s="47"/>
      <c r="F27" s="46"/>
      <c r="G27" s="46"/>
      <c r="H27" s="89"/>
      <c r="I27" s="89"/>
      <c r="J27" s="89"/>
      <c r="K27" s="89"/>
      <c r="L27" s="89"/>
      <c r="M27" s="89"/>
      <c r="N27" s="89"/>
      <c r="O27" s="43"/>
    </row>
    <row r="28" spans="1:17" s="42" customFormat="1" x14ac:dyDescent="0.2">
      <c r="A28" s="36"/>
      <c r="B28" s="45" t="s">
        <v>267</v>
      </c>
      <c r="E28" s="49">
        <f>'Depreciation 2'!E28 +1</f>
        <v>1</v>
      </c>
      <c r="F28" s="207">
        <f>'Depreciation 2'!F29</f>
        <v>213899</v>
      </c>
      <c r="G28" s="208">
        <f>'Depreciation 2'!G29</f>
        <v>0</v>
      </c>
      <c r="H28" s="208">
        <f>'Depreciation 2'!H29</f>
        <v>-2613</v>
      </c>
      <c r="I28" s="208">
        <f>'Depreciation 2'!I29</f>
        <v>42490</v>
      </c>
      <c r="J28" s="208">
        <f>'Depreciation 2'!J29</f>
        <v>6510</v>
      </c>
      <c r="K28" s="208">
        <f>'Depreciation 2'!K29</f>
        <v>37739</v>
      </c>
      <c r="L28" s="208">
        <f>'Depreciation 2'!L29</f>
        <v>0</v>
      </c>
      <c r="M28" s="208">
        <f>'Depreciation 2'!M29</f>
        <v>78575</v>
      </c>
      <c r="N28" s="208">
        <f>'Depreciation 2'!N29</f>
        <v>133006</v>
      </c>
      <c r="O28" s="121">
        <f>SUM(F28:N28)</f>
        <v>509606</v>
      </c>
    </row>
    <row r="29" spans="1:17" s="42" customFormat="1" ht="13.5" thickBot="1" x14ac:dyDescent="0.25">
      <c r="A29" s="36"/>
      <c r="B29" s="45" t="s">
        <v>267</v>
      </c>
      <c r="E29" s="49">
        <f>'Depreciation 2'!E29 +1</f>
        <v>2</v>
      </c>
      <c r="F29" s="122">
        <f>F14-F20-F26</f>
        <v>213899</v>
      </c>
      <c r="G29" s="123">
        <f t="shared" ref="G29:N29" si="3">G14-G20-G26</f>
        <v>0</v>
      </c>
      <c r="H29" s="123">
        <f t="shared" si="3"/>
        <v>-6484</v>
      </c>
      <c r="I29" s="123">
        <f t="shared" si="3"/>
        <v>42082</v>
      </c>
      <c r="J29" s="123">
        <f t="shared" si="3"/>
        <v>1213</v>
      </c>
      <c r="K29" s="123">
        <f t="shared" si="3"/>
        <v>35217</v>
      </c>
      <c r="L29" s="123">
        <f t="shared" si="3"/>
        <v>0</v>
      </c>
      <c r="M29" s="123">
        <f t="shared" si="3"/>
        <v>72447</v>
      </c>
      <c r="N29" s="123">
        <f t="shared" si="3"/>
        <v>133006</v>
      </c>
      <c r="O29" s="209">
        <f>O14-O20-O26</f>
        <v>491380</v>
      </c>
    </row>
    <row r="30" spans="1:17" s="42" customFormat="1" x14ac:dyDescent="0.2">
      <c r="A30" s="36"/>
      <c r="B30" s="45"/>
      <c r="F30" s="46"/>
      <c r="G30" s="46"/>
      <c r="H30" s="89"/>
      <c r="I30" s="89"/>
      <c r="J30" s="89"/>
      <c r="K30" s="89"/>
      <c r="L30" s="89"/>
      <c r="M30" s="89"/>
      <c r="N30" s="89"/>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HciwssS4MmVVj6yvArxbNGO+KzI3Y9EOWgB3aOv2O1oAFJ6vsZK3+wyBtKXfQRQ24H1+eEMWdq+04wBqJwpJbQ==" saltValue="FJ/tAMmDzDx77vAn2QiXUw==" spinCount="100000" sheet="1" selectLockedCells="1"/>
  <dataValidations count="2">
    <dataValidation type="whole" operator="lessThanOrEqual" allowBlank="1" showInputMessage="1" showErrorMessage="1" error="A negative  number should be entered." prompt="Please enter a negative number." sqref="G25:N25" xr:uid="{00000000-0002-0000-0500-000000000000}">
      <formula1>0</formula1>
    </dataValidation>
    <dataValidation type="whole" operator="lessThanOrEqual" allowBlank="1" showInputMessage="1" showErrorMessage="1" error="A negative figure should be entered" prompt="Please enter a negative figure" sqref="G13:N13" xr:uid="{00000000-0002-0000-05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3" orientation="landscape" useFirstPageNumber="1" horizontalDpi="1200" r:id="rId1"/>
  <headerFooter alignWithMargins="0">
    <oddFooter>&amp;R&amp;"Times New Roman,Regular"Page 13 of 15</oddFoot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7"/>
  <sheetViews>
    <sheetView showGridLines="0" topLeftCell="B11" workbookViewId="0">
      <selection activeCell="H24" sqref="H24:M24"/>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42578125" style="33" customWidth="1"/>
    <col min="17" max="17" width="62.140625" style="33" bestFit="1" customWidth="1"/>
    <col min="18" max="16384" width="9.140625" style="33"/>
  </cols>
  <sheetData>
    <row r="1" spans="1:17" customFormat="1" x14ac:dyDescent="0.2">
      <c r="A1" s="30" t="str">
        <f>'Cover &amp; Table of Contents'!B6 &amp; " " &amp; 'Cover &amp; Table of Contents'!B7</f>
        <v xml:space="preserve">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 xml:space="preserve">Period 2024 - 2028 </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56.25" x14ac:dyDescent="0.2">
      <c r="A7" s="36"/>
      <c r="B7" s="45" t="s">
        <v>27</v>
      </c>
      <c r="D7" s="46"/>
      <c r="E7" s="46"/>
      <c r="F7" s="234" t="str">
        <f>'Depreciation 1'!F7</f>
        <v>Property</v>
      </c>
      <c r="G7" s="234" t="str">
        <f>'Depreciation 1'!G7</f>
        <v>Special Programems</v>
      </c>
      <c r="H7" s="234" t="str">
        <f>'Depreciation 1'!H7</f>
        <v>Office Furniture and fittings</v>
      </c>
      <c r="I7" s="234" t="str">
        <f>'Depreciation 1'!I7</f>
        <v>Plant and Machinery</v>
      </c>
      <c r="J7" s="234" t="str">
        <f>'Depreciation 1'!J7</f>
        <v>Office compueter equip and Motor Vehicle</v>
      </c>
      <c r="K7" s="234" t="str">
        <f>'Depreciation 1'!K7</f>
        <v>Urban Improvments</v>
      </c>
      <c r="L7" s="234" t="str">
        <f>'Depreciation 1'!L7</f>
        <v>New Street Signs</v>
      </c>
      <c r="M7" s="234" t="str">
        <f>'Depreciation 1'!M7</f>
        <v>Construction works incl street paving</v>
      </c>
      <c r="N7" s="234" t="str">
        <f>'Depreciation 1'!N7</f>
        <v>Assets under construction</v>
      </c>
      <c r="O7" s="106" t="s">
        <v>15</v>
      </c>
    </row>
    <row r="8" spans="1:17" s="42" customFormat="1" x14ac:dyDescent="0.2">
      <c r="A8" s="36"/>
      <c r="B8" s="47" t="s">
        <v>37</v>
      </c>
      <c r="F8" s="236">
        <f>'Depreciation 1'!F8</f>
        <v>0.01</v>
      </c>
      <c r="G8" s="236">
        <f>'Depreciation 1'!G8</f>
        <v>0.1</v>
      </c>
      <c r="H8" s="236">
        <f>'Depreciation 1'!H8</f>
        <v>0.08</v>
      </c>
      <c r="I8" s="236">
        <f>'Depreciation 1'!I8</f>
        <v>0.2</v>
      </c>
      <c r="J8" s="236">
        <f>'Depreciation 1'!J8</f>
        <v>0.25</v>
      </c>
      <c r="K8" s="236">
        <f>'Depreciation 1'!K8</f>
        <v>0.1</v>
      </c>
      <c r="L8" s="236">
        <f>'Depreciation 1'!L8</f>
        <v>1</v>
      </c>
      <c r="M8" s="236">
        <f>'Depreciation 1'!M8</f>
        <v>0.1</v>
      </c>
      <c r="N8" s="236">
        <f>'Depreciation 1'!N8</f>
        <v>0</v>
      </c>
      <c r="O8" s="109"/>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42"/>
      <c r="Q9" s="42"/>
    </row>
    <row r="10" spans="1:17" s="42" customFormat="1" x14ac:dyDescent="0.2">
      <c r="A10" s="36"/>
      <c r="B10" s="45" t="s">
        <v>28</v>
      </c>
      <c r="F10" s="110"/>
      <c r="G10" s="110"/>
      <c r="H10" s="111"/>
      <c r="I10" s="111"/>
      <c r="J10" s="111"/>
      <c r="K10" s="111"/>
      <c r="L10" s="111"/>
      <c r="M10" s="111"/>
      <c r="N10" s="111"/>
      <c r="O10" s="110"/>
    </row>
    <row r="11" spans="1:17" s="42" customFormat="1" x14ac:dyDescent="0.2">
      <c r="A11" s="36"/>
      <c r="B11" s="47" t="s">
        <v>265</v>
      </c>
      <c r="D11" s="48">
        <f>'Cover &amp; Table of Contents'!$B$15+3</f>
        <v>3</v>
      </c>
      <c r="E11" s="48"/>
      <c r="F11" s="231">
        <f>'Depreciation 3'!F14</f>
        <v>267132</v>
      </c>
      <c r="G11" s="231">
        <f>'Depreciation 3'!G14</f>
        <v>311428</v>
      </c>
      <c r="H11" s="231">
        <f>'Depreciation 3'!H14</f>
        <v>56812</v>
      </c>
      <c r="I11" s="231">
        <f>'Depreciation 3'!I14</f>
        <v>60018</v>
      </c>
      <c r="J11" s="231">
        <f>'Depreciation 3'!J14</f>
        <v>123694</v>
      </c>
      <c r="K11" s="231">
        <f>'Depreciation 3'!K14</f>
        <v>260443</v>
      </c>
      <c r="L11" s="231">
        <f>'Depreciation 3'!L14</f>
        <v>18611</v>
      </c>
      <c r="M11" s="231">
        <f>'Depreciation 3'!M14</f>
        <v>442902</v>
      </c>
      <c r="N11" s="231">
        <f>'Depreciation 3'!N14</f>
        <v>212820</v>
      </c>
      <c r="O11" s="126">
        <f>SUM(F11:N11)</f>
        <v>1753860</v>
      </c>
    </row>
    <row r="12" spans="1:17" s="42" customFormat="1" x14ac:dyDescent="0.2">
      <c r="A12" s="36"/>
      <c r="B12" s="47" t="s">
        <v>29</v>
      </c>
      <c r="F12" s="113"/>
      <c r="G12" s="113"/>
      <c r="H12" s="113"/>
      <c r="I12" s="113"/>
      <c r="J12" s="113"/>
      <c r="K12" s="113"/>
      <c r="L12" s="113"/>
      <c r="M12" s="113"/>
      <c r="N12" s="113"/>
      <c r="O12" s="127">
        <f>SUM(F12:N12)</f>
        <v>0</v>
      </c>
      <c r="P12" s="107"/>
    </row>
    <row r="13" spans="1:17" s="42" customFormat="1" x14ac:dyDescent="0.2">
      <c r="A13" s="36"/>
      <c r="B13" s="47" t="s">
        <v>30</v>
      </c>
      <c r="F13" s="114"/>
      <c r="G13" s="114"/>
      <c r="H13" s="114"/>
      <c r="I13" s="114"/>
      <c r="J13" s="114"/>
      <c r="K13" s="114"/>
      <c r="L13" s="114"/>
      <c r="M13" s="114"/>
      <c r="N13" s="114"/>
      <c r="O13" s="128">
        <f>SUM(F13:N13)</f>
        <v>0</v>
      </c>
      <c r="P13" s="102"/>
      <c r="Q13" s="212" t="s">
        <v>292</v>
      </c>
    </row>
    <row r="14" spans="1:17" s="42" customFormat="1" x14ac:dyDescent="0.2">
      <c r="A14" s="36"/>
      <c r="B14" s="47" t="s">
        <v>266</v>
      </c>
      <c r="D14" s="48">
        <f>'Cover &amp; Table of Contents'!$B$15+3</f>
        <v>3</v>
      </c>
      <c r="F14" s="115">
        <f>SUM(F11:F13)</f>
        <v>267132</v>
      </c>
      <c r="G14" s="115">
        <f t="shared" ref="G14:N14" si="0">SUM(G11:G13)</f>
        <v>311428</v>
      </c>
      <c r="H14" s="115">
        <f t="shared" si="0"/>
        <v>56812</v>
      </c>
      <c r="I14" s="115">
        <f t="shared" si="0"/>
        <v>60018</v>
      </c>
      <c r="J14" s="115">
        <f t="shared" si="0"/>
        <v>123694</v>
      </c>
      <c r="K14" s="115">
        <f t="shared" si="0"/>
        <v>260443</v>
      </c>
      <c r="L14" s="115">
        <f t="shared" si="0"/>
        <v>18611</v>
      </c>
      <c r="M14" s="115">
        <f t="shared" si="0"/>
        <v>442902</v>
      </c>
      <c r="N14" s="115">
        <f t="shared" si="0"/>
        <v>212820</v>
      </c>
      <c r="O14" s="115">
        <f>SUM(O11:O13)</f>
        <v>1753860</v>
      </c>
      <c r="P14" s="107"/>
    </row>
    <row r="15" spans="1:17" s="42" customFormat="1" x14ac:dyDescent="0.2">
      <c r="A15" s="36"/>
      <c r="B15" s="47"/>
      <c r="F15" s="110"/>
      <c r="G15" s="110"/>
      <c r="H15" s="111"/>
      <c r="I15" s="111"/>
      <c r="J15" s="111"/>
      <c r="K15" s="111"/>
      <c r="L15" s="111"/>
      <c r="M15" s="111"/>
      <c r="N15" s="111"/>
      <c r="O15" s="110"/>
      <c r="P15" s="107"/>
    </row>
    <row r="16" spans="1:17" s="42" customFormat="1" x14ac:dyDescent="0.2">
      <c r="A16" s="36"/>
      <c r="B16" s="45" t="s">
        <v>33</v>
      </c>
      <c r="F16" s="110"/>
      <c r="G16" s="110"/>
      <c r="H16" s="111"/>
      <c r="I16" s="111"/>
      <c r="J16" s="111"/>
      <c r="K16" s="111"/>
      <c r="L16" s="111"/>
      <c r="M16" s="111"/>
      <c r="N16" s="111"/>
      <c r="O16" s="110"/>
      <c r="P16" s="107"/>
    </row>
    <row r="17" spans="1:17" s="42" customFormat="1" x14ac:dyDescent="0.2">
      <c r="A17" s="36"/>
      <c r="B17" s="47" t="s">
        <v>265</v>
      </c>
      <c r="D17" s="48">
        <f>'Cover &amp; Table of Contents'!$B$15+3</f>
        <v>3</v>
      </c>
      <c r="F17" s="232">
        <f>'Depreciation 3'!F20</f>
        <v>0</v>
      </c>
      <c r="G17" s="232">
        <f>'Depreciation 3'!G20</f>
        <v>27247</v>
      </c>
      <c r="H17" s="232">
        <f>'Depreciation 3'!H20</f>
        <v>1390</v>
      </c>
      <c r="I17" s="232">
        <f>'Depreciation 3'!I20</f>
        <v>6677</v>
      </c>
      <c r="J17" s="232">
        <f>'Depreciation 3'!J20</f>
        <v>56896</v>
      </c>
      <c r="K17" s="232">
        <f>'Depreciation 3'!K20</f>
        <v>103883</v>
      </c>
      <c r="L17" s="232">
        <f>'Depreciation 3'!L20</f>
        <v>0</v>
      </c>
      <c r="M17" s="232">
        <f>'Depreciation 3'!M20</f>
        <v>238270</v>
      </c>
      <c r="N17" s="232">
        <f>'Depreciation 3'!N20</f>
        <v>79814</v>
      </c>
      <c r="O17" s="117">
        <f>SUM(F17:N17)</f>
        <v>514177</v>
      </c>
      <c r="P17" s="102"/>
      <c r="Q17" s="212" t="s">
        <v>291</v>
      </c>
    </row>
    <row r="18" spans="1:17" s="42" customFormat="1" x14ac:dyDescent="0.2">
      <c r="A18" s="36"/>
      <c r="B18" s="47" t="s">
        <v>29</v>
      </c>
      <c r="F18" s="235"/>
      <c r="G18" s="235"/>
      <c r="H18" s="235"/>
      <c r="I18" s="235"/>
      <c r="J18" s="235"/>
      <c r="K18" s="235"/>
      <c r="L18" s="235"/>
      <c r="M18" s="235"/>
      <c r="N18" s="235"/>
      <c r="O18" s="120">
        <f>SUM(F18:N18)</f>
        <v>0</v>
      </c>
      <c r="P18" s="107"/>
    </row>
    <row r="19" spans="1:17" s="42" customFormat="1" x14ac:dyDescent="0.2">
      <c r="A19" s="36"/>
      <c r="B19" s="47" t="s">
        <v>298</v>
      </c>
      <c r="F19" s="118"/>
      <c r="G19" s="118"/>
      <c r="H19" s="118"/>
      <c r="I19" s="118"/>
      <c r="J19" s="118"/>
      <c r="K19" s="118"/>
      <c r="L19" s="118"/>
      <c r="M19" s="118"/>
      <c r="N19" s="118"/>
      <c r="O19" s="119">
        <f>SUM(F19:N19)</f>
        <v>0</v>
      </c>
      <c r="P19" s="107"/>
    </row>
    <row r="20" spans="1:17" s="42" customFormat="1" x14ac:dyDescent="0.2">
      <c r="A20" s="36"/>
      <c r="B20" s="47" t="s">
        <v>266</v>
      </c>
      <c r="D20" s="48">
        <f>'Cover &amp; Table of Contents'!$B$15+3</f>
        <v>3</v>
      </c>
      <c r="F20" s="115">
        <f>SUM(F17:F18)</f>
        <v>0</v>
      </c>
      <c r="G20" s="115">
        <f t="shared" ref="G20:O20" si="1">SUM(G17:G18)</f>
        <v>27247</v>
      </c>
      <c r="H20" s="115">
        <f t="shared" si="1"/>
        <v>1390</v>
      </c>
      <c r="I20" s="115">
        <f t="shared" si="1"/>
        <v>6677</v>
      </c>
      <c r="J20" s="115">
        <f t="shared" si="1"/>
        <v>56896</v>
      </c>
      <c r="K20" s="115">
        <f t="shared" si="1"/>
        <v>103883</v>
      </c>
      <c r="L20" s="115">
        <f t="shared" si="1"/>
        <v>0</v>
      </c>
      <c r="M20" s="115">
        <f t="shared" si="1"/>
        <v>238270</v>
      </c>
      <c r="N20" s="115">
        <f t="shared" si="1"/>
        <v>79814</v>
      </c>
      <c r="O20" s="115">
        <f t="shared" si="1"/>
        <v>514177</v>
      </c>
      <c r="P20" s="107"/>
    </row>
    <row r="21" spans="1:17" s="42" customFormat="1" x14ac:dyDescent="0.2">
      <c r="A21" s="36"/>
      <c r="B21" s="47"/>
      <c r="F21" s="110"/>
      <c r="G21" s="110"/>
      <c r="H21" s="111"/>
      <c r="I21" s="111"/>
      <c r="J21" s="111"/>
      <c r="K21" s="111"/>
      <c r="L21" s="111"/>
      <c r="M21" s="111"/>
      <c r="N21" s="111"/>
      <c r="O21" s="110"/>
      <c r="P21" s="107"/>
    </row>
    <row r="22" spans="1:17" s="42" customFormat="1" x14ac:dyDescent="0.2">
      <c r="A22" s="36"/>
      <c r="B22" s="45" t="s">
        <v>274</v>
      </c>
      <c r="F22" s="110"/>
      <c r="G22" s="110"/>
      <c r="H22" s="111"/>
      <c r="I22" s="111"/>
      <c r="J22" s="111"/>
      <c r="K22" s="111"/>
      <c r="L22" s="111"/>
      <c r="M22" s="111"/>
      <c r="N22" s="111"/>
      <c r="O22" s="110"/>
      <c r="P22" s="107"/>
    </row>
    <row r="23" spans="1:17" s="42" customFormat="1" x14ac:dyDescent="0.2">
      <c r="A23" s="36"/>
      <c r="B23" s="47" t="s">
        <v>265</v>
      </c>
      <c r="D23" s="48">
        <f>'Cover &amp; Table of Contents'!$B$15+3</f>
        <v>3</v>
      </c>
      <c r="F23" s="231">
        <f>'Depreciation 3'!F26</f>
        <v>53233</v>
      </c>
      <c r="G23" s="231">
        <f>'Depreciation 3'!G26</f>
        <v>284181</v>
      </c>
      <c r="H23" s="231">
        <f>'Depreciation 3'!H26</f>
        <v>61906</v>
      </c>
      <c r="I23" s="231">
        <f>'Depreciation 3'!I26</f>
        <v>11259</v>
      </c>
      <c r="J23" s="231">
        <f>'Depreciation 3'!J26</f>
        <v>65585</v>
      </c>
      <c r="K23" s="231">
        <f>'Depreciation 3'!K26</f>
        <v>121343</v>
      </c>
      <c r="L23" s="231">
        <f>'Depreciation 3'!L26</f>
        <v>18611</v>
      </c>
      <c r="M23" s="231">
        <f>'Depreciation 3'!M26</f>
        <v>132185</v>
      </c>
      <c r="N23" s="231">
        <f>'Depreciation 3'!N26</f>
        <v>0</v>
      </c>
      <c r="O23" s="117">
        <f>SUM(F23:N23)</f>
        <v>748303</v>
      </c>
      <c r="P23" s="102"/>
      <c r="Q23" s="212" t="s">
        <v>291</v>
      </c>
    </row>
    <row r="24" spans="1:17" s="42" customFormat="1" x14ac:dyDescent="0.2">
      <c r="A24" s="36"/>
      <c r="B24" s="47" t="s">
        <v>31</v>
      </c>
      <c r="F24" s="113"/>
      <c r="G24" s="113"/>
      <c r="H24" s="113">
        <v>3871</v>
      </c>
      <c r="I24" s="113">
        <v>408</v>
      </c>
      <c r="J24" s="113">
        <v>5297</v>
      </c>
      <c r="K24" s="113">
        <v>2522</v>
      </c>
      <c r="L24" s="113"/>
      <c r="M24" s="113">
        <v>6128</v>
      </c>
      <c r="N24" s="113"/>
      <c r="O24" s="120">
        <f>SUM(F24:N24)</f>
        <v>18226</v>
      </c>
      <c r="P24" s="107"/>
    </row>
    <row r="25" spans="1:17" s="42" customFormat="1" x14ac:dyDescent="0.2">
      <c r="A25" s="36"/>
      <c r="B25" s="47" t="s">
        <v>32</v>
      </c>
      <c r="F25" s="114"/>
      <c r="G25" s="114"/>
      <c r="H25" s="114"/>
      <c r="I25" s="114"/>
      <c r="J25" s="114"/>
      <c r="K25" s="114"/>
      <c r="L25" s="114"/>
      <c r="M25" s="114"/>
      <c r="N25" s="114"/>
      <c r="O25" s="119">
        <f>SUM(F25:N25)</f>
        <v>0</v>
      </c>
      <c r="P25" s="102"/>
      <c r="Q25" s="212" t="s">
        <v>292</v>
      </c>
    </row>
    <row r="26" spans="1:17" s="42" customFormat="1" x14ac:dyDescent="0.2">
      <c r="A26" s="36"/>
      <c r="B26" s="47" t="s">
        <v>266</v>
      </c>
      <c r="D26" s="48">
        <f>'Cover &amp; Table of Contents'!$B$15+3</f>
        <v>3</v>
      </c>
      <c r="F26" s="115">
        <f>SUM(F23:F25)</f>
        <v>53233</v>
      </c>
      <c r="G26" s="115">
        <f t="shared" ref="G26:N26" si="2">SUM(G23:G25)</f>
        <v>284181</v>
      </c>
      <c r="H26" s="115">
        <f t="shared" si="2"/>
        <v>65777</v>
      </c>
      <c r="I26" s="115">
        <f t="shared" si="2"/>
        <v>11667</v>
      </c>
      <c r="J26" s="115">
        <f t="shared" si="2"/>
        <v>70882</v>
      </c>
      <c r="K26" s="115">
        <f t="shared" si="2"/>
        <v>123865</v>
      </c>
      <c r="L26" s="115">
        <f t="shared" si="2"/>
        <v>18611</v>
      </c>
      <c r="M26" s="115">
        <f t="shared" si="2"/>
        <v>138313</v>
      </c>
      <c r="N26" s="115">
        <f t="shared" si="2"/>
        <v>0</v>
      </c>
      <c r="O26" s="115">
        <f>SUM(O23:O25)</f>
        <v>766529</v>
      </c>
      <c r="P26" s="107"/>
    </row>
    <row r="27" spans="1:17" s="42" customFormat="1" ht="13.5" thickBot="1" x14ac:dyDescent="0.25">
      <c r="A27" s="36"/>
      <c r="B27" s="47"/>
      <c r="F27" s="46"/>
      <c r="G27" s="46"/>
      <c r="H27" s="89"/>
      <c r="I27" s="89"/>
      <c r="J27" s="89"/>
      <c r="K27" s="89"/>
      <c r="L27" s="89"/>
      <c r="M27" s="89"/>
      <c r="N27" s="89"/>
      <c r="O27" s="43"/>
    </row>
    <row r="28" spans="1:17" s="42" customFormat="1" x14ac:dyDescent="0.2">
      <c r="A28" s="36"/>
      <c r="B28" s="45" t="s">
        <v>267</v>
      </c>
      <c r="E28" s="49">
        <f>'Depreciation 2'!E28 +2</f>
        <v>2</v>
      </c>
      <c r="F28" s="207">
        <f>'Depreciation 3'!F29</f>
        <v>213899</v>
      </c>
      <c r="G28" s="208">
        <f>'Depreciation 3'!G29</f>
        <v>0</v>
      </c>
      <c r="H28" s="208">
        <f>'Depreciation 3'!H29</f>
        <v>-6484</v>
      </c>
      <c r="I28" s="208">
        <f>'Depreciation 3'!I29</f>
        <v>42082</v>
      </c>
      <c r="J28" s="208">
        <f>'Depreciation 3'!J29</f>
        <v>1213</v>
      </c>
      <c r="K28" s="208">
        <f>'Depreciation 3'!K29</f>
        <v>35217</v>
      </c>
      <c r="L28" s="208">
        <f>'Depreciation 3'!L29</f>
        <v>0</v>
      </c>
      <c r="M28" s="208">
        <f>'Depreciation 3'!M29</f>
        <v>72447</v>
      </c>
      <c r="N28" s="208">
        <f>'Depreciation 3'!N29</f>
        <v>133006</v>
      </c>
      <c r="O28" s="121">
        <f>SUM(F28:N28)</f>
        <v>491380</v>
      </c>
    </row>
    <row r="29" spans="1:17" s="42" customFormat="1" ht="13.5" thickBot="1" x14ac:dyDescent="0.25">
      <c r="A29" s="36"/>
      <c r="B29" s="45" t="s">
        <v>267</v>
      </c>
      <c r="E29" s="49">
        <f>'Depreciation 2'!E29 +2</f>
        <v>3</v>
      </c>
      <c r="F29" s="122">
        <f>F14-F20-F26</f>
        <v>213899</v>
      </c>
      <c r="G29" s="123">
        <f t="shared" ref="G29:N29" si="3">G14-G20-G26</f>
        <v>0</v>
      </c>
      <c r="H29" s="123">
        <f t="shared" si="3"/>
        <v>-10355</v>
      </c>
      <c r="I29" s="123">
        <f t="shared" si="3"/>
        <v>41674</v>
      </c>
      <c r="J29" s="123">
        <f t="shared" si="3"/>
        <v>-4084</v>
      </c>
      <c r="K29" s="123">
        <f t="shared" si="3"/>
        <v>32695</v>
      </c>
      <c r="L29" s="123">
        <f t="shared" si="3"/>
        <v>0</v>
      </c>
      <c r="M29" s="123">
        <f t="shared" si="3"/>
        <v>66319</v>
      </c>
      <c r="N29" s="123">
        <f t="shared" si="3"/>
        <v>133006</v>
      </c>
      <c r="O29" s="209">
        <f>O14-O20-O26</f>
        <v>473154</v>
      </c>
    </row>
    <row r="30" spans="1:17" s="42" customFormat="1" x14ac:dyDescent="0.2">
      <c r="A30" s="36"/>
      <c r="B30" s="45"/>
      <c r="F30" s="46"/>
      <c r="G30" s="46"/>
      <c r="H30" s="89"/>
      <c r="I30" s="89"/>
      <c r="J30" s="89"/>
      <c r="K30" s="89"/>
      <c r="L30" s="89"/>
      <c r="M30" s="89"/>
      <c r="N30" s="89"/>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iwbHbmF/xtaRnia2H3AJgOvpKcK343Vfm29HncwOMipjdG/lSKR3Z25jenZYcPS2RBuby56DGHDDQu7WhdLIpA==" saltValue="3woxvBc+viJSQwCWdNmQfg==" spinCount="100000" sheet="1" selectLockedCells="1"/>
  <dataValidations count="2">
    <dataValidation type="whole" operator="lessThanOrEqual" allowBlank="1" showInputMessage="1" showErrorMessage="1" error="A negative figure should be entered" prompt="Please enter a negative figure" sqref="G13:N13" xr:uid="{00000000-0002-0000-0600-000000000000}">
      <formula1>0</formula1>
    </dataValidation>
    <dataValidation type="whole" operator="lessThanOrEqual" allowBlank="1" showInputMessage="1" showErrorMessage="1" error="A negative  number should be entered." prompt="Please enter a negative number." sqref="G25:N25" xr:uid="{00000000-0002-0000-06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3" orientation="landscape" useFirstPageNumber="1" horizontalDpi="1200" r:id="rId1"/>
  <headerFooter alignWithMargins="0">
    <oddFooter>&amp;R&amp;"Times New Roman,Regular"Page 14 of 15</oddFooter>
  </headerFooter>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7"/>
  <sheetViews>
    <sheetView showGridLines="0" topLeftCell="A8" workbookViewId="0">
      <selection activeCell="H24" sqref="H24:M24"/>
    </sheetView>
  </sheetViews>
  <sheetFormatPr defaultColWidth="9.140625" defaultRowHeight="12.75" x14ac:dyDescent="0.2"/>
  <cols>
    <col min="1" max="1" width="3" style="33" bestFit="1" customWidth="1"/>
    <col min="2" max="2" width="9.140625" style="33"/>
    <col min="3" max="3" width="8.5703125" style="33" customWidth="1"/>
    <col min="4" max="5" width="5" style="33" bestFit="1" customWidth="1"/>
    <col min="6" max="14" width="10.28515625" style="50" customWidth="1"/>
    <col min="15" max="15" width="11.42578125" style="50" customWidth="1"/>
    <col min="16" max="16" width="6.42578125" style="33" customWidth="1"/>
    <col min="17" max="17" width="62.140625" style="33" bestFit="1" customWidth="1"/>
    <col min="18" max="16384" width="9.140625" style="33"/>
  </cols>
  <sheetData>
    <row r="1" spans="1:17" customFormat="1" x14ac:dyDescent="0.2">
      <c r="A1" s="30" t="str">
        <f>'Cover &amp; Table of Contents'!B6 &amp; " " &amp; 'Cover &amp; Table of Contents'!B7</f>
        <v xml:space="preserve"> Local Council</v>
      </c>
      <c r="B1" s="31"/>
      <c r="C1" s="31"/>
      <c r="D1" s="31"/>
      <c r="F1" s="32"/>
      <c r="H1" s="69"/>
      <c r="O1" s="34" t="s">
        <v>277</v>
      </c>
    </row>
    <row r="2" spans="1:17" customFormat="1" x14ac:dyDescent="0.2">
      <c r="A2" s="66" t="s">
        <v>2</v>
      </c>
      <c r="B2" s="66"/>
      <c r="C2" s="66"/>
      <c r="D2" s="66"/>
      <c r="E2" s="67"/>
      <c r="F2" s="67"/>
      <c r="G2" s="67"/>
      <c r="H2" s="68"/>
      <c r="I2" s="67"/>
      <c r="J2" s="67"/>
      <c r="K2" s="67"/>
      <c r="L2" s="67"/>
      <c r="M2" s="67"/>
      <c r="N2" s="67"/>
      <c r="O2" s="68" t="str">
        <f>'Cover &amp; Table of Contents'!F25</f>
        <v xml:space="preserve">Period 2024 - 2028 </v>
      </c>
    </row>
    <row r="3" spans="1:17" s="38" customFormat="1" ht="14.25" x14ac:dyDescent="0.2">
      <c r="A3" s="36"/>
      <c r="B3" s="37"/>
      <c r="F3" s="39"/>
      <c r="G3" s="39"/>
      <c r="H3" s="40"/>
      <c r="I3" s="40"/>
      <c r="J3" s="40"/>
      <c r="K3" s="40"/>
      <c r="L3" s="40"/>
      <c r="M3" s="40"/>
      <c r="N3" s="40"/>
      <c r="O3" s="39"/>
    </row>
    <row r="4" spans="1:17" s="42" customFormat="1" ht="15" x14ac:dyDescent="0.25">
      <c r="A4" s="36">
        <v>16</v>
      </c>
      <c r="B4" s="41" t="s">
        <v>46</v>
      </c>
      <c r="F4" s="43"/>
      <c r="G4" s="43"/>
      <c r="H4" s="44"/>
      <c r="I4" s="44"/>
      <c r="J4" s="44"/>
      <c r="K4" s="44"/>
      <c r="L4" s="44"/>
      <c r="M4" s="44"/>
      <c r="N4" s="44"/>
      <c r="O4" s="43"/>
    </row>
    <row r="5" spans="1:17" s="42" customFormat="1" ht="15" x14ac:dyDescent="0.25">
      <c r="A5" s="36"/>
      <c r="B5" s="41"/>
      <c r="F5" s="43"/>
      <c r="G5" s="43"/>
      <c r="H5" s="44"/>
      <c r="I5" s="44"/>
      <c r="J5" s="44"/>
      <c r="K5" s="44"/>
      <c r="L5" s="44"/>
      <c r="M5" s="44"/>
      <c r="N5" s="44"/>
      <c r="O5" s="43"/>
    </row>
    <row r="6" spans="1:17" s="42" customFormat="1" ht="17.25" customHeight="1" x14ac:dyDescent="0.2">
      <c r="A6" s="36"/>
      <c r="F6" s="70"/>
      <c r="G6" s="70"/>
      <c r="H6" s="70"/>
      <c r="I6" s="70"/>
      <c r="J6" s="70"/>
      <c r="K6" s="70"/>
      <c r="L6" s="70"/>
      <c r="M6" s="70"/>
      <c r="N6" s="70"/>
      <c r="O6" s="70"/>
    </row>
    <row r="7" spans="1:17" s="42" customFormat="1" ht="56.25" x14ac:dyDescent="0.2">
      <c r="A7" s="36"/>
      <c r="B7" s="45" t="s">
        <v>27</v>
      </c>
      <c r="D7" s="46"/>
      <c r="E7" s="46"/>
      <c r="F7" s="234" t="str">
        <f>'Depreciation 1'!F7</f>
        <v>Property</v>
      </c>
      <c r="G7" s="234" t="str">
        <f>'Depreciation 1'!G7</f>
        <v>Special Programems</v>
      </c>
      <c r="H7" s="234" t="str">
        <f>'Depreciation 1'!H7</f>
        <v>Office Furniture and fittings</v>
      </c>
      <c r="I7" s="234" t="str">
        <f>'Depreciation 1'!I7</f>
        <v>Plant and Machinery</v>
      </c>
      <c r="J7" s="234" t="str">
        <f>'Depreciation 1'!J7</f>
        <v>Office compueter equip and Motor Vehicle</v>
      </c>
      <c r="K7" s="234" t="str">
        <f>'Depreciation 1'!K7</f>
        <v>Urban Improvments</v>
      </c>
      <c r="L7" s="234" t="str">
        <f>'Depreciation 1'!L7</f>
        <v>New Street Signs</v>
      </c>
      <c r="M7" s="234" t="str">
        <f>'Depreciation 1'!M7</f>
        <v>Construction works incl street paving</v>
      </c>
      <c r="N7" s="234" t="str">
        <f>'Depreciation 1'!N7</f>
        <v>Assets under construction</v>
      </c>
      <c r="O7" s="106" t="s">
        <v>15</v>
      </c>
    </row>
    <row r="8" spans="1:17" s="42" customFormat="1" x14ac:dyDescent="0.2">
      <c r="A8" s="36"/>
      <c r="B8" s="47" t="s">
        <v>37</v>
      </c>
      <c r="F8" s="236">
        <f>'Depreciation 1'!F8</f>
        <v>0.01</v>
      </c>
      <c r="G8" s="236">
        <f>'Depreciation 1'!G8</f>
        <v>0.1</v>
      </c>
      <c r="H8" s="236">
        <f>'Depreciation 1'!H8</f>
        <v>0.08</v>
      </c>
      <c r="I8" s="236">
        <f>'Depreciation 1'!I8</f>
        <v>0.2</v>
      </c>
      <c r="J8" s="236">
        <f>'Depreciation 1'!J8</f>
        <v>0.25</v>
      </c>
      <c r="K8" s="236">
        <f>'Depreciation 1'!K8</f>
        <v>0.1</v>
      </c>
      <c r="L8" s="236">
        <f>'Depreciation 1'!L8</f>
        <v>1</v>
      </c>
      <c r="M8" s="236">
        <f>'Depreciation 1'!M8</f>
        <v>0.1</v>
      </c>
      <c r="N8" s="236">
        <f>'Depreciation 1'!N8</f>
        <v>0</v>
      </c>
      <c r="O8" s="109"/>
    </row>
    <row r="9" spans="1:17" s="71" customFormat="1" x14ac:dyDescent="0.2">
      <c r="B9" s="45"/>
      <c r="F9" s="110" t="s">
        <v>125</v>
      </c>
      <c r="G9" s="110" t="s">
        <v>125</v>
      </c>
      <c r="H9" s="110" t="s">
        <v>125</v>
      </c>
      <c r="I9" s="110" t="s">
        <v>125</v>
      </c>
      <c r="J9" s="110" t="s">
        <v>125</v>
      </c>
      <c r="K9" s="110" t="s">
        <v>125</v>
      </c>
      <c r="L9" s="110" t="s">
        <v>125</v>
      </c>
      <c r="M9" s="110" t="s">
        <v>125</v>
      </c>
      <c r="N9" s="110" t="s">
        <v>125</v>
      </c>
      <c r="O9" s="110" t="s">
        <v>125</v>
      </c>
      <c r="P9" s="42"/>
      <c r="Q9" s="42"/>
    </row>
    <row r="10" spans="1:17" s="42" customFormat="1" x14ac:dyDescent="0.2">
      <c r="A10" s="36"/>
      <c r="B10" s="45" t="s">
        <v>28</v>
      </c>
      <c r="F10" s="110"/>
      <c r="G10" s="110"/>
      <c r="H10" s="111"/>
      <c r="I10" s="111"/>
      <c r="J10" s="111"/>
      <c r="K10" s="111"/>
      <c r="L10" s="111"/>
      <c r="M10" s="111"/>
      <c r="N10" s="111"/>
      <c r="O10" s="110"/>
    </row>
    <row r="11" spans="1:17" s="42" customFormat="1" x14ac:dyDescent="0.2">
      <c r="A11" s="36"/>
      <c r="B11" s="47" t="s">
        <v>265</v>
      </c>
      <c r="D11" s="48">
        <f>'Cover &amp; Table of Contents'!$B$15+4</f>
        <v>4</v>
      </c>
      <c r="E11" s="48"/>
      <c r="F11" s="231">
        <f>'Depreciation 4'!F14</f>
        <v>267132</v>
      </c>
      <c r="G11" s="231">
        <f>'Depreciation 4'!G14</f>
        <v>311428</v>
      </c>
      <c r="H11" s="231">
        <f>'Depreciation 4'!H14</f>
        <v>56812</v>
      </c>
      <c r="I11" s="231">
        <f>'Depreciation 4'!I14</f>
        <v>60018</v>
      </c>
      <c r="J11" s="231">
        <f>'Depreciation 4'!J14</f>
        <v>123694</v>
      </c>
      <c r="K11" s="231">
        <f>'Depreciation 4'!K14</f>
        <v>260443</v>
      </c>
      <c r="L11" s="231">
        <f>'Depreciation 4'!L14</f>
        <v>18611</v>
      </c>
      <c r="M11" s="231">
        <f>'Depreciation 4'!M14</f>
        <v>442902</v>
      </c>
      <c r="N11" s="231">
        <f>'Depreciation 4'!N14</f>
        <v>212820</v>
      </c>
      <c r="O11" s="126">
        <f>SUM(F11:N11)</f>
        <v>1753860</v>
      </c>
    </row>
    <row r="12" spans="1:17" s="42" customFormat="1" x14ac:dyDescent="0.2">
      <c r="A12" s="36"/>
      <c r="B12" s="47" t="s">
        <v>29</v>
      </c>
      <c r="F12" s="113"/>
      <c r="G12" s="113"/>
      <c r="H12" s="113"/>
      <c r="I12" s="113"/>
      <c r="J12" s="113"/>
      <c r="K12" s="113"/>
      <c r="L12" s="113"/>
      <c r="M12" s="113"/>
      <c r="N12" s="113"/>
      <c r="O12" s="127">
        <f>SUM(F12:N12)</f>
        <v>0</v>
      </c>
      <c r="P12" s="107"/>
    </row>
    <row r="13" spans="1:17" s="42" customFormat="1" x14ac:dyDescent="0.2">
      <c r="A13" s="36"/>
      <c r="B13" s="47" t="s">
        <v>30</v>
      </c>
      <c r="F13" s="114"/>
      <c r="G13" s="114"/>
      <c r="H13" s="114"/>
      <c r="I13" s="114"/>
      <c r="J13" s="114"/>
      <c r="K13" s="114"/>
      <c r="L13" s="114"/>
      <c r="M13" s="114"/>
      <c r="N13" s="114"/>
      <c r="O13" s="128">
        <f>SUM(F13:N13)</f>
        <v>0</v>
      </c>
      <c r="P13" s="102"/>
      <c r="Q13" s="212" t="s">
        <v>292</v>
      </c>
    </row>
    <row r="14" spans="1:17" s="42" customFormat="1" x14ac:dyDescent="0.2">
      <c r="A14" s="36"/>
      <c r="B14" s="47" t="s">
        <v>266</v>
      </c>
      <c r="D14" s="48">
        <f>'Cover &amp; Table of Contents'!$B$15+4</f>
        <v>4</v>
      </c>
      <c r="F14" s="115">
        <f>SUM(F11:F13)</f>
        <v>267132</v>
      </c>
      <c r="G14" s="115">
        <f t="shared" ref="G14:N14" si="0">SUM(G11:G13)</f>
        <v>311428</v>
      </c>
      <c r="H14" s="115">
        <f t="shared" si="0"/>
        <v>56812</v>
      </c>
      <c r="I14" s="115">
        <f t="shared" si="0"/>
        <v>60018</v>
      </c>
      <c r="J14" s="115">
        <f t="shared" si="0"/>
        <v>123694</v>
      </c>
      <c r="K14" s="115">
        <f t="shared" si="0"/>
        <v>260443</v>
      </c>
      <c r="L14" s="115">
        <f t="shared" si="0"/>
        <v>18611</v>
      </c>
      <c r="M14" s="115">
        <f t="shared" si="0"/>
        <v>442902</v>
      </c>
      <c r="N14" s="115">
        <f t="shared" si="0"/>
        <v>212820</v>
      </c>
      <c r="O14" s="115">
        <f>SUM(O11:O13)</f>
        <v>1753860</v>
      </c>
      <c r="P14" s="107"/>
    </row>
    <row r="15" spans="1:17" s="42" customFormat="1" x14ac:dyDescent="0.2">
      <c r="A15" s="36"/>
      <c r="B15" s="47"/>
      <c r="F15" s="110"/>
      <c r="G15" s="110"/>
      <c r="H15" s="111"/>
      <c r="I15" s="111"/>
      <c r="J15" s="111"/>
      <c r="K15" s="111"/>
      <c r="L15" s="111"/>
      <c r="M15" s="111"/>
      <c r="N15" s="111"/>
      <c r="O15" s="110"/>
      <c r="P15" s="107"/>
    </row>
    <row r="16" spans="1:17" s="42" customFormat="1" x14ac:dyDescent="0.2">
      <c r="A16" s="36"/>
      <c r="B16" s="45" t="s">
        <v>33</v>
      </c>
      <c r="F16" s="110"/>
      <c r="G16" s="110"/>
      <c r="H16" s="111"/>
      <c r="I16" s="111"/>
      <c r="J16" s="111"/>
      <c r="K16" s="111"/>
      <c r="L16" s="111"/>
      <c r="M16" s="111"/>
      <c r="N16" s="111"/>
      <c r="O16" s="110"/>
      <c r="P16" s="107"/>
    </row>
    <row r="17" spans="1:17" s="42" customFormat="1" x14ac:dyDescent="0.2">
      <c r="A17" s="36"/>
      <c r="B17" s="47" t="s">
        <v>265</v>
      </c>
      <c r="D17" s="48">
        <f>'Cover &amp; Table of Contents'!$B$15+4</f>
        <v>4</v>
      </c>
      <c r="F17" s="232">
        <f>'Depreciation 4'!F20</f>
        <v>0</v>
      </c>
      <c r="G17" s="232">
        <f>'Depreciation 4'!G20</f>
        <v>27247</v>
      </c>
      <c r="H17" s="232">
        <f>'Depreciation 4'!H20</f>
        <v>1390</v>
      </c>
      <c r="I17" s="232">
        <f>'Depreciation 4'!I20</f>
        <v>6677</v>
      </c>
      <c r="J17" s="232">
        <f>'Depreciation 4'!J20</f>
        <v>56896</v>
      </c>
      <c r="K17" s="232">
        <f>'Depreciation 4'!K20</f>
        <v>103883</v>
      </c>
      <c r="L17" s="232">
        <f>'Depreciation 4'!L20</f>
        <v>0</v>
      </c>
      <c r="M17" s="232">
        <f>'Depreciation 4'!M20</f>
        <v>238270</v>
      </c>
      <c r="N17" s="232">
        <f>'Depreciation 4'!N20</f>
        <v>79814</v>
      </c>
      <c r="O17" s="117">
        <f>SUM(F17:N17)</f>
        <v>514177</v>
      </c>
      <c r="P17" s="102"/>
      <c r="Q17" s="212" t="s">
        <v>291</v>
      </c>
    </row>
    <row r="18" spans="1:17" s="42" customFormat="1" x14ac:dyDescent="0.2">
      <c r="A18" s="36"/>
      <c r="B18" s="47" t="s">
        <v>29</v>
      </c>
      <c r="F18" s="235"/>
      <c r="G18" s="235"/>
      <c r="H18" s="235"/>
      <c r="I18" s="235"/>
      <c r="J18" s="235"/>
      <c r="K18" s="235"/>
      <c r="L18" s="235"/>
      <c r="M18" s="235"/>
      <c r="N18" s="235"/>
      <c r="O18" s="120">
        <f>SUM(F18:N18)</f>
        <v>0</v>
      </c>
      <c r="P18" s="107"/>
    </row>
    <row r="19" spans="1:17" s="42" customFormat="1" x14ac:dyDescent="0.2">
      <c r="A19" s="36"/>
      <c r="B19" s="47" t="s">
        <v>298</v>
      </c>
      <c r="F19" s="118"/>
      <c r="G19" s="118"/>
      <c r="H19" s="118"/>
      <c r="I19" s="118"/>
      <c r="J19" s="118"/>
      <c r="K19" s="118"/>
      <c r="L19" s="118"/>
      <c r="M19" s="118"/>
      <c r="N19" s="118"/>
      <c r="O19" s="119">
        <f>SUM(F19:N19)</f>
        <v>0</v>
      </c>
      <c r="P19" s="107"/>
    </row>
    <row r="20" spans="1:17" s="42" customFormat="1" x14ac:dyDescent="0.2">
      <c r="A20" s="36"/>
      <c r="B20" s="47" t="s">
        <v>266</v>
      </c>
      <c r="D20" s="48">
        <f>'Cover &amp; Table of Contents'!$B$15+4</f>
        <v>4</v>
      </c>
      <c r="F20" s="115">
        <f>SUM(F17:F18)</f>
        <v>0</v>
      </c>
      <c r="G20" s="115">
        <f t="shared" ref="G20:O20" si="1">SUM(G17:G18)</f>
        <v>27247</v>
      </c>
      <c r="H20" s="115">
        <f t="shared" si="1"/>
        <v>1390</v>
      </c>
      <c r="I20" s="115">
        <f t="shared" si="1"/>
        <v>6677</v>
      </c>
      <c r="J20" s="115">
        <f t="shared" si="1"/>
        <v>56896</v>
      </c>
      <c r="K20" s="115">
        <f t="shared" si="1"/>
        <v>103883</v>
      </c>
      <c r="L20" s="115">
        <f t="shared" si="1"/>
        <v>0</v>
      </c>
      <c r="M20" s="115">
        <f t="shared" si="1"/>
        <v>238270</v>
      </c>
      <c r="N20" s="115">
        <f t="shared" si="1"/>
        <v>79814</v>
      </c>
      <c r="O20" s="115">
        <f t="shared" si="1"/>
        <v>514177</v>
      </c>
      <c r="P20" s="107"/>
    </row>
    <row r="21" spans="1:17" s="42" customFormat="1" x14ac:dyDescent="0.2">
      <c r="A21" s="36"/>
      <c r="B21" s="47"/>
      <c r="F21" s="110"/>
      <c r="G21" s="110"/>
      <c r="H21" s="111"/>
      <c r="I21" s="111"/>
      <c r="J21" s="111"/>
      <c r="K21" s="111"/>
      <c r="L21" s="111"/>
      <c r="M21" s="111"/>
      <c r="N21" s="111"/>
      <c r="O21" s="110"/>
      <c r="P21" s="107"/>
    </row>
    <row r="22" spans="1:17" s="42" customFormat="1" x14ac:dyDescent="0.2">
      <c r="A22" s="36"/>
      <c r="B22" s="45" t="s">
        <v>274</v>
      </c>
      <c r="F22" s="110"/>
      <c r="G22" s="110"/>
      <c r="H22" s="111"/>
      <c r="I22" s="111"/>
      <c r="J22" s="111"/>
      <c r="K22" s="111"/>
      <c r="L22" s="111"/>
      <c r="M22" s="111"/>
      <c r="N22" s="111"/>
      <c r="O22" s="110"/>
      <c r="P22" s="107"/>
    </row>
    <row r="23" spans="1:17" s="42" customFormat="1" x14ac:dyDescent="0.2">
      <c r="A23" s="36"/>
      <c r="B23" s="47" t="s">
        <v>265</v>
      </c>
      <c r="D23" s="48">
        <f>'Cover &amp; Table of Contents'!$B$15+4</f>
        <v>4</v>
      </c>
      <c r="F23" s="231">
        <f>'Depreciation 4'!F26</f>
        <v>53233</v>
      </c>
      <c r="G23" s="231">
        <f>'Depreciation 4'!G26</f>
        <v>284181</v>
      </c>
      <c r="H23" s="231">
        <f>'Depreciation 4'!H26</f>
        <v>65777</v>
      </c>
      <c r="I23" s="231">
        <f>'Depreciation 4'!I26</f>
        <v>11667</v>
      </c>
      <c r="J23" s="231">
        <f>'Depreciation 4'!J26</f>
        <v>70882</v>
      </c>
      <c r="K23" s="231">
        <f>'Depreciation 4'!K26</f>
        <v>123865</v>
      </c>
      <c r="L23" s="231">
        <f>'Depreciation 4'!L26</f>
        <v>18611</v>
      </c>
      <c r="M23" s="231">
        <f>'Depreciation 4'!M26</f>
        <v>138313</v>
      </c>
      <c r="N23" s="231">
        <f>'Depreciation 4'!N26</f>
        <v>0</v>
      </c>
      <c r="O23" s="117">
        <f>SUM(F23:N23)</f>
        <v>766529</v>
      </c>
      <c r="P23" s="102"/>
      <c r="Q23" s="212" t="s">
        <v>291</v>
      </c>
    </row>
    <row r="24" spans="1:17" s="42" customFormat="1" x14ac:dyDescent="0.2">
      <c r="A24" s="36"/>
      <c r="B24" s="47" t="s">
        <v>31</v>
      </c>
      <c r="F24" s="113"/>
      <c r="G24" s="113"/>
      <c r="H24" s="113">
        <v>3871</v>
      </c>
      <c r="I24" s="113">
        <v>408</v>
      </c>
      <c r="J24" s="113">
        <v>5297</v>
      </c>
      <c r="K24" s="113">
        <v>2522</v>
      </c>
      <c r="L24" s="113"/>
      <c r="M24" s="113">
        <v>6128</v>
      </c>
      <c r="N24" s="113"/>
      <c r="O24" s="120">
        <f>SUM(F24:N24)</f>
        <v>18226</v>
      </c>
      <c r="P24" s="107"/>
    </row>
    <row r="25" spans="1:17" s="42" customFormat="1" x14ac:dyDescent="0.2">
      <c r="A25" s="36"/>
      <c r="B25" s="47" t="s">
        <v>32</v>
      </c>
      <c r="F25" s="114"/>
      <c r="G25" s="114"/>
      <c r="H25" s="114"/>
      <c r="I25" s="114"/>
      <c r="J25" s="114"/>
      <c r="K25" s="114"/>
      <c r="L25" s="114"/>
      <c r="M25" s="114"/>
      <c r="N25" s="114"/>
      <c r="O25" s="119">
        <f>SUM(F25:N25)</f>
        <v>0</v>
      </c>
      <c r="P25" s="102"/>
      <c r="Q25" s="212" t="s">
        <v>292</v>
      </c>
    </row>
    <row r="26" spans="1:17" s="42" customFormat="1" x14ac:dyDescent="0.2">
      <c r="A26" s="36"/>
      <c r="B26" s="47" t="s">
        <v>266</v>
      </c>
      <c r="D26" s="48">
        <f>'Cover &amp; Table of Contents'!$B$15+4</f>
        <v>4</v>
      </c>
      <c r="F26" s="115">
        <f>SUM(F23:F25)</f>
        <v>53233</v>
      </c>
      <c r="G26" s="115">
        <f t="shared" ref="G26:N26" si="2">SUM(G23:G25)</f>
        <v>284181</v>
      </c>
      <c r="H26" s="115">
        <f t="shared" si="2"/>
        <v>69648</v>
      </c>
      <c r="I26" s="115">
        <f t="shared" si="2"/>
        <v>12075</v>
      </c>
      <c r="J26" s="115">
        <f t="shared" si="2"/>
        <v>76179</v>
      </c>
      <c r="K26" s="115">
        <f t="shared" si="2"/>
        <v>126387</v>
      </c>
      <c r="L26" s="115">
        <f t="shared" si="2"/>
        <v>18611</v>
      </c>
      <c r="M26" s="115">
        <f t="shared" si="2"/>
        <v>144441</v>
      </c>
      <c r="N26" s="115">
        <f t="shared" si="2"/>
        <v>0</v>
      </c>
      <c r="O26" s="115">
        <f>SUM(O23:O25)</f>
        <v>784755</v>
      </c>
      <c r="P26" s="107"/>
    </row>
    <row r="27" spans="1:17" s="42" customFormat="1" ht="13.5" thickBot="1" x14ac:dyDescent="0.25">
      <c r="A27" s="36"/>
      <c r="B27" s="47"/>
      <c r="F27" s="46"/>
      <c r="G27" s="46"/>
      <c r="H27" s="89"/>
      <c r="I27" s="89"/>
      <c r="J27" s="89"/>
      <c r="K27" s="89"/>
      <c r="L27" s="89"/>
      <c r="M27" s="89"/>
      <c r="N27" s="89"/>
      <c r="O27" s="43"/>
    </row>
    <row r="28" spans="1:17" s="42" customFormat="1" x14ac:dyDescent="0.2">
      <c r="A28" s="36"/>
      <c r="B28" s="45" t="s">
        <v>267</v>
      </c>
      <c r="E28" s="49">
        <f>'Depreciation 2'!E28 +3</f>
        <v>3</v>
      </c>
      <c r="F28" s="207">
        <f>'Depreciation 4'!F29</f>
        <v>213899</v>
      </c>
      <c r="G28" s="208">
        <f>'Depreciation 4'!G29</f>
        <v>0</v>
      </c>
      <c r="H28" s="208">
        <f>'Depreciation 4'!H29</f>
        <v>-10355</v>
      </c>
      <c r="I28" s="208">
        <f>'Depreciation 4'!I29</f>
        <v>41674</v>
      </c>
      <c r="J28" s="208">
        <f>'Depreciation 4'!J29</f>
        <v>-4084</v>
      </c>
      <c r="K28" s="208">
        <f>'Depreciation 4'!K29</f>
        <v>32695</v>
      </c>
      <c r="L28" s="208">
        <f>'Depreciation 4'!L29</f>
        <v>0</v>
      </c>
      <c r="M28" s="208">
        <f>'Depreciation 4'!M29</f>
        <v>66319</v>
      </c>
      <c r="N28" s="208">
        <f>'Depreciation 4'!N29</f>
        <v>133006</v>
      </c>
      <c r="O28" s="121">
        <f>SUM(F28:N28)</f>
        <v>473154</v>
      </c>
    </row>
    <row r="29" spans="1:17" s="42" customFormat="1" ht="13.5" thickBot="1" x14ac:dyDescent="0.25">
      <c r="A29" s="36"/>
      <c r="B29" s="45" t="s">
        <v>267</v>
      </c>
      <c r="E29" s="49">
        <f>'Depreciation 2'!E29 +3</f>
        <v>4</v>
      </c>
      <c r="F29" s="122">
        <f>F14-F20-F26</f>
        <v>213899</v>
      </c>
      <c r="G29" s="123">
        <f t="shared" ref="G29:N29" si="3">G14-G20-G26</f>
        <v>0</v>
      </c>
      <c r="H29" s="123">
        <f t="shared" si="3"/>
        <v>-14226</v>
      </c>
      <c r="I29" s="123">
        <f t="shared" si="3"/>
        <v>41266</v>
      </c>
      <c r="J29" s="123">
        <f t="shared" si="3"/>
        <v>-9381</v>
      </c>
      <c r="K29" s="123">
        <f t="shared" si="3"/>
        <v>30173</v>
      </c>
      <c r="L29" s="123">
        <f t="shared" si="3"/>
        <v>0</v>
      </c>
      <c r="M29" s="123">
        <f t="shared" si="3"/>
        <v>60191</v>
      </c>
      <c r="N29" s="123">
        <f t="shared" si="3"/>
        <v>133006</v>
      </c>
      <c r="O29" s="209">
        <f>O14-O20-O26</f>
        <v>454928</v>
      </c>
    </row>
    <row r="30" spans="1:17" s="42" customFormat="1" x14ac:dyDescent="0.2">
      <c r="A30" s="36"/>
      <c r="B30" s="45"/>
      <c r="F30" s="46"/>
      <c r="G30" s="46"/>
      <c r="H30" s="89"/>
      <c r="I30" s="89"/>
      <c r="J30" s="89"/>
      <c r="K30" s="89"/>
      <c r="L30" s="89"/>
      <c r="M30" s="89"/>
      <c r="N30" s="89"/>
      <c r="O30" s="43"/>
    </row>
    <row r="31" spans="1:17" s="42" customFormat="1" x14ac:dyDescent="0.2">
      <c r="A31" s="36"/>
      <c r="C31" s="50"/>
      <c r="D31" s="50"/>
      <c r="E31" s="50"/>
      <c r="F31" s="50"/>
      <c r="G31" s="50"/>
      <c r="H31" s="50"/>
      <c r="I31" s="44"/>
      <c r="J31" s="44"/>
      <c r="K31" s="44"/>
      <c r="L31" s="44"/>
      <c r="M31" s="44"/>
      <c r="N31" s="44"/>
      <c r="O31" s="43"/>
    </row>
    <row r="32" spans="1:17" x14ac:dyDescent="0.2">
      <c r="C32" s="50"/>
      <c r="D32" s="50"/>
      <c r="E32" s="50"/>
    </row>
    <row r="33" spans="1:16" s="50" customFormat="1" x14ac:dyDescent="0.2">
      <c r="A33" s="33"/>
      <c r="B33" s="33"/>
      <c r="P33" s="33"/>
    </row>
    <row r="34" spans="1:16" s="50" customFormat="1" x14ac:dyDescent="0.2">
      <c r="A34" s="33"/>
      <c r="B34" s="33"/>
      <c r="P34" s="33"/>
    </row>
    <row r="35" spans="1:16" s="50" customFormat="1" x14ac:dyDescent="0.2">
      <c r="A35" s="33"/>
      <c r="B35" s="33"/>
      <c r="P35" s="33"/>
    </row>
    <row r="36" spans="1:16" s="50" customFormat="1" x14ac:dyDescent="0.2">
      <c r="A36" s="33"/>
      <c r="B36" s="33"/>
      <c r="P36" s="33"/>
    </row>
    <row r="37" spans="1:16" s="50" customFormat="1" x14ac:dyDescent="0.2">
      <c r="A37" s="33"/>
      <c r="B37" s="33"/>
      <c r="P37" s="33"/>
    </row>
  </sheetData>
  <sheetProtection algorithmName="SHA-512" hashValue="YVeC8aoklD3/Nhdk/vo1uiAvNeaABrGwqjT3nUiGkDiy/8n+Px0etwgpWLuH13/Aw/gi2W8BODGsQhgL7DSGVw==" saltValue="2bYp3ylKd83FI44DQBGs/A==" spinCount="100000" sheet="1" selectLockedCells="1"/>
  <dataValidations count="2">
    <dataValidation type="whole" operator="lessThanOrEqual" allowBlank="1" showInputMessage="1" showErrorMessage="1" error="A negative  number should be entered." prompt="Please enter a negative number." sqref="G25:N25" xr:uid="{00000000-0002-0000-0700-000000000000}">
      <formula1>0</formula1>
    </dataValidation>
    <dataValidation type="whole" operator="lessThanOrEqual" allowBlank="1" showInputMessage="1" showErrorMessage="1" error="A negative figure should be entered" prompt="Please enter a negative figure" sqref="G13:N13" xr:uid="{00000000-0002-0000-0700-000001000000}">
      <formula1>0</formula1>
    </dataValidation>
  </dataValidations>
  <printOptions horizontalCentered="1"/>
  <pageMargins left="0.15748031496062992" right="0.15748031496062992" top="0.98425196850393704" bottom="0.98425196850393704" header="0.51181102362204722" footer="0.51181102362204722"/>
  <pageSetup paperSize="9" firstPageNumber="13" orientation="landscape" useFirstPageNumber="1" horizontalDpi="1200" r:id="rId1"/>
  <headerFooter alignWithMargins="0">
    <oddFooter>&amp;R&amp;"Times New Roman,Regular"Page 15 of 15</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9345d1ff-e056-4d3d-a97f-a20459256365">
      <Url xsi:nil="true"/>
      <Description xsi:nil="true"/>
    </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8034493BB01C44BF86D8FA01D5F1E9" ma:contentTypeVersion="1" ma:contentTypeDescription="Create a new document." ma:contentTypeScope="" ma:versionID="5ec346985b9cac7a77b7e15109d48cf2">
  <xsd:schema xmlns:xsd="http://www.w3.org/2001/XMLSchema" xmlns:xs="http://www.w3.org/2001/XMLSchema" xmlns:p="http://schemas.microsoft.com/office/2006/metadata/properties" xmlns:ns2="9345d1ff-e056-4d3d-a97f-a20459256365" targetNamespace="http://schemas.microsoft.com/office/2006/metadata/properties" ma:root="true" ma:fieldsID="75106968c865a5bbd5422dd0b9a91c7d" ns2:_="">
    <xsd:import namespace="9345d1ff-e056-4d3d-a97f-a20459256365"/>
    <xsd:element name="properties">
      <xsd:complexType>
        <xsd:sequence>
          <xsd:element name="documentManagement">
            <xsd:complexType>
              <xsd:all>
                <xsd:element ref="ns2: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5d1ff-e056-4d3d-a97f-a20459256365" elementFormDefault="qualified">
    <xsd:import namespace="http://schemas.microsoft.com/office/2006/documentManagement/types"/>
    <xsd:import namespace="http://schemas.microsoft.com/office/infopath/2007/PartnerControls"/>
    <xsd:element name="URL" ma:index="8"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escription of Procure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77845-5E4A-4458-A594-85E95E3B5B72}">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345d1ff-e056-4d3d-a97f-a20459256365"/>
    <ds:schemaRef ds:uri="http://www.w3.org/XML/1998/namespace"/>
  </ds:schemaRefs>
</ds:datastoreItem>
</file>

<file path=customXml/itemProps2.xml><?xml version="1.0" encoding="utf-8"?>
<ds:datastoreItem xmlns:ds="http://schemas.openxmlformats.org/officeDocument/2006/customXml" ds:itemID="{68B70C82-0052-42A9-BA45-B06A444578DE}">
  <ds:schemaRefs>
    <ds:schemaRef ds:uri="http://schemas.microsoft.com/sharepoint/v3/contenttype/forms"/>
  </ds:schemaRefs>
</ds:datastoreItem>
</file>

<file path=customXml/itemProps3.xml><?xml version="1.0" encoding="utf-8"?>
<ds:datastoreItem xmlns:ds="http://schemas.openxmlformats.org/officeDocument/2006/customXml" ds:itemID="{F6829938-F9A3-43D3-9770-54FD087D6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45d1ff-e056-4d3d-a97f-a20459256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&amp; Table of Contents</vt:lpstr>
      <vt:lpstr>Overview</vt:lpstr>
      <vt:lpstr>Details</vt:lpstr>
      <vt:lpstr>Depreciation 1</vt:lpstr>
      <vt:lpstr>Depreciation 2</vt:lpstr>
      <vt:lpstr>Depreciation 3</vt:lpstr>
      <vt:lpstr>Depreciation 4</vt:lpstr>
      <vt:lpstr>Depreciation 5</vt:lpstr>
      <vt:lpstr>'Cover &amp; Table of Contents'!Print_Area</vt:lpstr>
      <vt:lpstr>'Depreciation 1'!Print_Area</vt:lpstr>
      <vt:lpstr>'Depreciation 2'!Print_Area</vt:lpstr>
      <vt:lpstr>'Depreciation 3'!Print_Area</vt:lpstr>
      <vt:lpstr>'Depreciation 4'!Print_Area</vt:lpstr>
      <vt:lpstr>'Depreciation 5'!Print_Area</vt:lpstr>
      <vt:lpstr>Details!Print_Area</vt:lpstr>
      <vt:lpstr>Overview!Print_Area</vt:lpstr>
      <vt:lpstr>Details!Print_Titles</vt:lpstr>
      <vt:lpstr>Overview!Print_Titles</vt:lpstr>
      <vt:lpstr>'Cover &amp; Table of Contents'!RefYear</vt:lpstr>
      <vt:lpstr>Overview!RefYear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Baldacchino Maria Dolores at Safi Local Council</cp:lastModifiedBy>
  <cp:lastPrinted>2019-08-21T15:23:47Z</cp:lastPrinted>
  <dcterms:created xsi:type="dcterms:W3CDTF">2006-08-24T10:16:59Z</dcterms:created>
  <dcterms:modified xsi:type="dcterms:W3CDTF">2026-02-18T18:43:56Z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0x0101000E8034493BB01C44BF86D8FA01D5F1E9</vt:lpwstr>
  </property>
</Properties>
</file>